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osiw\Documents\"/>
    </mc:Choice>
  </mc:AlternateContent>
  <xr:revisionPtr revIDLastSave="0" documentId="8_{275FF460-1831-40A0-950E-199B6C287C04}" xr6:coauthVersionLast="47" xr6:coauthVersionMax="47" xr10:uidLastSave="{00000000-0000-0000-0000-000000000000}"/>
  <workbookProtection workbookAlgorithmName="SHA-512" workbookHashValue="Dz+w7u8c1Xmujw1aw2qt2ZNKE0QhhaW9nqWf03olzu9TZTO1dZW6gnEiBtqChp8JW5GlkZq/JDpbiddwaBPYhA==" workbookSaltValue="BnlE4s3o2bdzxv/uMg+ulA==" workbookSpinCount="100000" lockStructure="1"/>
  <bookViews>
    <workbookView xWindow="31005" yWindow="-2490" windowWidth="21600" windowHeight="12735" xr2:uid="{42E53810-649E-44FD-8840-AC7860AA7722}"/>
  </bookViews>
  <sheets>
    <sheet name="Tabelle1" sheetId="1" r:id="rId1"/>
    <sheet name="Tabelle2" sheetId="2" r:id="rId2"/>
  </sheets>
  <definedNames>
    <definedName name="_ftn1" localSheetId="0">Tabelle1!$J$2</definedName>
    <definedName name="_ftn2" localSheetId="0">Tabelle1!$J$4</definedName>
    <definedName name="_ftn3" localSheetId="0">Tabelle1!$J$5</definedName>
    <definedName name="_ftn4" localSheetId="0">Tabelle1!$J$8</definedName>
    <definedName name="_ftn5" localSheetId="0">Tabelle1!$J$9</definedName>
    <definedName name="_ftnref1" localSheetId="0">Tabelle1!$B$7</definedName>
    <definedName name="_ftnref2" localSheetId="0">Tabelle1!$A$9</definedName>
    <definedName name="_ftnref3" localSheetId="0">Tabelle1!$C$15</definedName>
    <definedName name="_ftnref4" localSheetId="0">Tabelle1!$C$20</definedName>
    <definedName name="_ftnref5" localSheetId="0">Tabelle1!$A$28</definedName>
    <definedName name="Anzahl_der_Pfarrhäuser_staatlich">Tabelle1!$B$54</definedName>
    <definedName name="davon_Mieteinheiten">Tabelle1!$B$60</definedName>
    <definedName name="ZahlGebäude">Tabelle1!$B$59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G23" i="1"/>
  <c r="G35" i="1" s="1"/>
  <c r="B66" i="1"/>
  <c r="A66" i="1"/>
  <c r="G33" i="1"/>
  <c r="G32" i="1"/>
  <c r="G31" i="1"/>
  <c r="B60" i="1"/>
  <c r="H30" i="1" s="1"/>
  <c r="B59" i="1"/>
  <c r="G25" i="1" s="1"/>
  <c r="G4" i="1" l="1"/>
  <c r="H8" i="1"/>
  <c r="H9" i="1"/>
  <c r="H13" i="1"/>
  <c r="G15" i="1"/>
  <c r="H16" i="1"/>
  <c r="H18" i="1"/>
  <c r="G20" i="1"/>
  <c r="H21" i="1"/>
  <c r="H22" i="1"/>
  <c r="G28" i="1"/>
  <c r="H28" i="1"/>
  <c r="G29" i="1"/>
  <c r="G30" i="1"/>
  <c r="H36" i="1" l="1"/>
  <c r="H37" i="1" s="1"/>
  <c r="H38" i="1" s="1"/>
  <c r="H34" i="1"/>
  <c r="G34" i="1"/>
  <c r="G36" i="1" s="1"/>
  <c r="G37" i="1" s="1"/>
  <c r="G38" i="1" s="1"/>
  <c r="G40" i="1" l="1"/>
  <c r="G42" i="1"/>
  <c r="G41" i="1"/>
  <c r="G39" i="1"/>
  <c r="H41" i="1"/>
  <c r="H39" i="1"/>
  <c r="G46" i="1" l="1"/>
  <c r="G47" i="1"/>
</calcChain>
</file>

<file path=xl/sharedStrings.xml><?xml version="1.0" encoding="utf-8"?>
<sst xmlns="http://schemas.openxmlformats.org/spreadsheetml/2006/main" count="116" uniqueCount="94">
  <si>
    <t>Maßnahme</t>
  </si>
  <si>
    <t>Beschreibung</t>
  </si>
  <si>
    <t>Intervall</t>
  </si>
  <si>
    <t>Berechnungsgrundlage</t>
  </si>
  <si>
    <t>Dauer/</t>
  </si>
  <si>
    <t>Berufs-</t>
  </si>
  <si>
    <t>Verw</t>
  </si>
  <si>
    <t>BT/A</t>
  </si>
  <si>
    <t>[1] Weitere Koordinationen, wie z.B. der BAD-Termin für Bildschirmarbeitsplätze, können hier ebenfalls angesiedelt werden, nach gesonderter Absprache.</t>
  </si>
  <si>
    <t xml:space="preserve"> </t>
  </si>
  <si>
    <t>Jahr</t>
  </si>
  <si>
    <t>profil</t>
  </si>
  <si>
    <t>Arbeitssicherheit</t>
  </si>
  <si>
    <t>Belehrungen für Reinigungskäfte, ErzieherInnen, ErsthelferInnen, BrandschutzhelferInnen</t>
  </si>
  <si>
    <t>Jährlich</t>
  </si>
  <si>
    <t>Alle Gebäude</t>
  </si>
  <si>
    <t>Vw</t>
  </si>
  <si>
    <t>[2] Kleine Baumaßnahmen sind Baumaßnahmen unterhalb der Genehmigungsgrenze nach § 50 KGO</t>
  </si>
  <si>
    <t>Terminkoordination E-Check</t>
  </si>
  <si>
    <t>[3] Falls durch OIKOS/Klimaschutzgesetz absehbar in einem Kirchenbezirk mit deutlich mehr großen Baumaßnahmen gerechnet werden muss, muss die Berechnungsgrundlage entsprechend angepasst werden.</t>
  </si>
  <si>
    <t>Koordination der Sicherheitsbeauftragten</t>
  </si>
  <si>
    <t>Information der Kirchengemeinden zu neuen Regelwerken[1]</t>
  </si>
  <si>
    <t>Bauschau</t>
  </si>
  <si>
    <t>Durchgang, gemeinsam mit der Gemeinde, mit einer standardisierten Checkliste. Dokumentation (Datenbank)</t>
  </si>
  <si>
    <t>2-jährig</t>
  </si>
  <si>
    <t>50% der Gebäude (jährlich)</t>
  </si>
  <si>
    <t>A, BT</t>
  </si>
  <si>
    <t>[4] Siehe Fußnote 2.</t>
  </si>
  <si>
    <t>Unterstützung bei kleinen Baumaßnahmen[2]</t>
  </si>
  <si>
    <t xml:space="preserve">Servicehotline und Erstberatung </t>
  </si>
  <si>
    <t>Nach Bedarf</t>
  </si>
  <si>
    <t>20% der Gebäude (jährlich)</t>
  </si>
  <si>
    <t>BT</t>
  </si>
  <si>
    <t>[5] Notwendig: Verwaltungsprogramm für Mietobjekte und dazugehörige Abrechnungen.</t>
  </si>
  <si>
    <t xml:space="preserve">(Planungsgrundlage und Kosteneinschätzung), </t>
  </si>
  <si>
    <t>In der Regel ohne Ortsbegehung</t>
  </si>
  <si>
    <t>(Nicht: Durchführung, Objektplanung, Handwerker-Beauftragung)</t>
  </si>
  <si>
    <t>Begleitung bei Mittleren Baumaßnahmen &lt;750.000 €</t>
  </si>
  <si>
    <t>Vorbereitung und Begleitung der Architektenbeauftragung (durch OKR), vereinzelt Ortstermine (Nicht: Durchführung, Objektplanung, Handwerker-Beauftragung)</t>
  </si>
  <si>
    <t>70% der Gebäude (jährlich)</t>
  </si>
  <si>
    <t>Einleitung und Begleitung großer Baumaßnahmen</t>
  </si>
  <si>
    <t>Grundsatzantrag (2 Std)</t>
  </si>
  <si>
    <t>Nach Bedarf[3]</t>
  </si>
  <si>
    <t>7 % der Gebäude (jährlich)</t>
  </si>
  <si>
    <t>(&gt;750.000 €)</t>
  </si>
  <si>
    <t>Aufgabenstellung definieren. Umfang planen, Maßnahmenkatalog, Begehung Bauberatung (Planungsgrundlage und Kosteneinschätzung, Lph.0)</t>
  </si>
  <si>
    <t>(75% der Maßnahmen)</t>
  </si>
  <si>
    <t>Begleitung der Architektenbeauftragung Lph 1-9 (die durch den OKR geschieht), Begleitung der Baumaßnahme (Übersichtsblatt), Vorbereitung der Beschlussvorlagen) und Gremientätigkeit</t>
  </si>
  <si>
    <t>Empfehlung: Alle 30 Jahre pro Gebäude[4]</t>
  </si>
  <si>
    <t>3 % der Gebäude (jährlich)</t>
  </si>
  <si>
    <t xml:space="preserve">(&gt;750.000 €), </t>
  </si>
  <si>
    <t>bei externer Projektsteuerung (25% der Maßnahmen)</t>
  </si>
  <si>
    <t>Begleitung der Architektenbeauftragung Lph 1-9 (die durch den OKR geschieht), Begleitung der Baumaßnahme (Übersichtsblatt), Vorbereitung der Beschlussvorlagen und Gremientätigkeit</t>
  </si>
  <si>
    <t>Finanzierungspläne und Ausgleich-stockanträge</t>
  </si>
  <si>
    <t>Finanzierungsplan + Ausgleichstockantrag</t>
  </si>
  <si>
    <t>Alle 10 Jahre pro Gebäude</t>
  </si>
  <si>
    <t>10% der Gebäude (jährlich)</t>
  </si>
  <si>
    <t>davon sind 4 Std bereits in den ERVen vorhanden</t>
  </si>
  <si>
    <t>Drittmittel und Denkmalschutz (10 Std)</t>
  </si>
  <si>
    <t>Bauübersicht</t>
  </si>
  <si>
    <t>Gesamt</t>
  </si>
  <si>
    <t>davon sind 12 Std bereits in den ERVen vorhanden</t>
  </si>
  <si>
    <t>Vermietung, Verträge, Nebenkosten - Einzelfälle (Details siehe unten)[5]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</si>
  <si>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mbria"/>
        <family val="1"/>
      </rPr>
      <t>Beendigung Mietverhältnisse + Übergabe, Neuvermietung + Übergabe</t>
    </r>
  </si>
  <si>
    <t>Die Anzahl der jährlich umzusetzenden Maßnahmen pauschal festzulegen. Stunden je Maßnahme</t>
  </si>
  <si>
    <t>Vw 4 BT 4</t>
  </si>
  <si>
    <t>Vollstreckung, Räumung, Mahnbescheide</t>
  </si>
  <si>
    <t>Pfarrhausübergabe bei Auszug</t>
  </si>
  <si>
    <t>Vw 3 BT 1</t>
  </si>
  <si>
    <t>Vermietung, Verträge, Nebenkosten - Routine (Details siehe unten)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</si>
  <si>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mbria"/>
        <family val="1"/>
      </rPr>
      <t>Nebenkosten-/ Heizkostenabrechnungen</t>
    </r>
  </si>
  <si>
    <t>Pro Mieteinheit (bei Gebäuden unter drei Mieteinheiten Verdoppelung der Stundensätze)</t>
  </si>
  <si>
    <t>Klärung Anliegen rund ums Mietobjekt</t>
  </si>
  <si>
    <t>Mieterhöhungen</t>
  </si>
  <si>
    <t>über ERV finanziert</t>
  </si>
  <si>
    <t>Summe</t>
  </si>
  <si>
    <t>Jahresarbeitszeit Brutto</t>
  </si>
  <si>
    <t>mit Overhead</t>
  </si>
  <si>
    <t>Jahresarbeitszeit (Abschläge)</t>
  </si>
  <si>
    <t>(Brutto)</t>
  </si>
  <si>
    <t>Nebenkosten (Brutto) gesamt</t>
  </si>
  <si>
    <t>Nach Abschlägen</t>
  </si>
  <si>
    <t>Nebenkosten (nach Abschlägen) gesamt</t>
  </si>
  <si>
    <t>Summe (Brutto)</t>
  </si>
  <si>
    <t>Summe (Abschläge)</t>
  </si>
  <si>
    <t>Anzahl der Kirchen:</t>
  </si>
  <si>
    <t>Anzahl der Pfarrhäuser kirchlich:</t>
  </si>
  <si>
    <t>Anzahl der Pfarrhäuser staatlich:</t>
  </si>
  <si>
    <t>Anzahl der Gemeindehäuser:</t>
  </si>
  <si>
    <t>Sonstige Objekte</t>
  </si>
  <si>
    <t>Mieteinheiten in kleinen Gebäuden (&lt;3 ME/Geb.)</t>
  </si>
  <si>
    <t>Mieteinheiten in großen Gebäuden (ab 3 ME/Geb.)</t>
  </si>
  <si>
    <t>davon Mieteinheiten</t>
  </si>
  <si>
    <t>Feld für ländliche Lage markieren, sonst leer lassen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</si>
</sst>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0.#0\ &quot;Std.&quot;"/>
    <numFmt numFmtId="165" formatCode="0\ &quot;Min.&quot;"/>
    <numFmt numFmtId="166" formatCode="0%\ &quot;Overhead&quot;"/>
  </numFmts>
  <fonts count="9" x14ac:knownFonts="1">
    <font>
      <sz val="11"/>
      <color theme="1"/>
      <name val="Aptos Narrow"/>
      <family val="2"/>
      <scheme val="minor"/>
    </font>
    <font>
      <sz val="11"/>
      <color rgb="FF000000"/>
      <name val="Cambria"/>
      <family val="1"/>
    </font>
    <font>
      <sz val="11"/>
      <color theme="1"/>
      <name val="Cambria"/>
      <family val="1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1"/>
      <color rgb="FF00B050"/>
      <name val="Cambria"/>
      <family val="1"/>
    </font>
    <font>
      <u/>
      <sz val="11"/>
      <color theme="1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Display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3EBF9"/>
        <bgColor indexed="64"/>
      </patternFill>
    </fill>
    <fill>
      <patternFill patternType="solid">
        <fgColor rgb="FFEDE2F6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164" fontId="0" fillId="0" borderId="0" xfId="0" applyNumberFormat="1"/>
    <xf numFmtId="0" fontId="0" fillId="0" borderId="10" xfId="0" applyBorder="1"/>
    <xf numFmtId="0" fontId="8" fillId="0" borderId="11" xfId="0" applyFont="1" applyBorder="1"/>
    <xf numFmtId="0" fontId="8" fillId="0" borderId="13" xfId="0" applyFont="1" applyBorder="1"/>
    <xf numFmtId="0" fontId="8" fillId="0" borderId="15" xfId="0" applyFont="1" applyBorder="1"/>
    <xf numFmtId="0" fontId="8" fillId="0" borderId="16" xfId="0" applyFont="1" applyBorder="1" applyAlignment="1">
      <alignment horizontal="left" vertical="top"/>
    </xf>
    <xf numFmtId="0" fontId="8" fillId="0" borderId="0" xfId="0" applyFont="1"/>
    <xf numFmtId="0" fontId="8" fillId="0" borderId="0" xfId="0" applyFont="1" applyAlignment="1">
      <alignment horizontal="left" vertical="top"/>
    </xf>
    <xf numFmtId="0" fontId="8" fillId="4" borderId="12" xfId="0" applyFont="1" applyFill="1" applyBorder="1" applyAlignment="1" applyProtection="1">
      <alignment horizontal="left" vertical="top"/>
      <protection locked="0"/>
    </xf>
    <xf numFmtId="0" fontId="8" fillId="4" borderId="14" xfId="0" applyFont="1" applyFill="1" applyBorder="1" applyAlignment="1" applyProtection="1">
      <alignment horizontal="left" vertical="top"/>
      <protection locked="0"/>
    </xf>
    <xf numFmtId="0" fontId="8" fillId="0" borderId="17" xfId="0" applyFont="1" applyBorder="1"/>
    <xf numFmtId="166" fontId="0" fillId="0" borderId="10" xfId="0" applyNumberFormat="1" applyBorder="1" applyAlignment="1">
      <alignment horizontal="left" vertical="top"/>
    </xf>
    <xf numFmtId="0" fontId="8" fillId="3" borderId="17" xfId="0" applyFont="1" applyFill="1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left" vertical="top"/>
    </xf>
    <xf numFmtId="164" fontId="1" fillId="2" borderId="5" xfId="0" applyNumberFormat="1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164" fontId="2" fillId="0" borderId="2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2" fillId="0" borderId="7" xfId="0" applyFont="1" applyBorder="1" applyAlignment="1">
      <alignment horizontal="left" vertical="top" wrapText="1"/>
    </xf>
    <xf numFmtId="0" fontId="6" fillId="0" borderId="6" xfId="1" applyBorder="1" applyAlignment="1" applyProtection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164" fontId="2" fillId="0" borderId="4" xfId="0" applyNumberFormat="1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164" fontId="2" fillId="0" borderId="6" xfId="0" applyNumberFormat="1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164" fontId="5" fillId="0" borderId="8" xfId="0" applyNumberFormat="1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164" fontId="2" fillId="0" borderId="8" xfId="0" applyNumberFormat="1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65" fontId="0" fillId="0" borderId="1" xfId="0" applyNumberFormat="1" applyBorder="1" applyAlignment="1">
      <alignment horizontal="center" vertical="top"/>
    </xf>
    <xf numFmtId="164" fontId="0" fillId="0" borderId="1" xfId="0" applyNumberFormat="1" applyBorder="1" applyAlignment="1">
      <alignment horizontal="center" vertical="top"/>
    </xf>
    <xf numFmtId="164" fontId="0" fillId="0" borderId="2" xfId="0" applyNumberFormat="1" applyBorder="1" applyAlignment="1">
      <alignment horizontal="center" vertical="top"/>
    </xf>
    <xf numFmtId="0" fontId="6" fillId="0" borderId="0" xfId="1" applyAlignment="1" applyProtection="1">
      <alignment horizontal="left" vertical="top"/>
    </xf>
    <xf numFmtId="44" fontId="0" fillId="0" borderId="1" xfId="2" applyFont="1" applyBorder="1" applyAlignment="1" applyProtection="1">
      <alignment horizontal="center" vertical="top"/>
    </xf>
    <xf numFmtId="164" fontId="0" fillId="0" borderId="0" xfId="0" applyNumberFormat="1" applyAlignment="1">
      <alignment horizontal="right" vertical="top"/>
    </xf>
    <xf numFmtId="44" fontId="0" fillId="0" borderId="0" xfId="2" applyFont="1" applyBorder="1" applyAlignment="1" applyProtection="1">
      <alignment horizontal="center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left"/>
    </xf>
    <xf numFmtId="165" fontId="5" fillId="0" borderId="8" xfId="0" applyNumberFormat="1" applyFont="1" applyBorder="1" applyAlignment="1">
      <alignment horizontal="center" vertical="top" wrapText="1"/>
    </xf>
    <xf numFmtId="165" fontId="0" fillId="0" borderId="7" xfId="0" applyNumberFormat="1" applyBorder="1" applyAlignment="1">
      <alignment horizontal="center" vertical="top"/>
    </xf>
    <xf numFmtId="165" fontId="0" fillId="0" borderId="3" xfId="0" applyNumberFormat="1" applyBorder="1" applyAlignment="1">
      <alignment horizontal="center" vertical="top"/>
    </xf>
    <xf numFmtId="164" fontId="2" fillId="0" borderId="2" xfId="0" applyNumberFormat="1" applyFont="1" applyBorder="1" applyAlignment="1">
      <alignment horizontal="left" vertical="top" wrapText="1"/>
    </xf>
    <xf numFmtId="164" fontId="2" fillId="0" borderId="3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165" fontId="5" fillId="0" borderId="2" xfId="0" applyNumberFormat="1" applyFont="1" applyBorder="1" applyAlignment="1">
      <alignment horizontal="center" vertical="top" wrapText="1"/>
    </xf>
    <xf numFmtId="165" fontId="5" fillId="0" borderId="3" xfId="0" applyNumberFormat="1" applyFont="1" applyBorder="1" applyAlignment="1">
      <alignment horizontal="center" vertical="top" wrapText="1"/>
    </xf>
    <xf numFmtId="165" fontId="0" fillId="0" borderId="2" xfId="0" applyNumberFormat="1" applyBorder="1" applyAlignment="1">
      <alignment horizontal="center" vertical="top"/>
    </xf>
    <xf numFmtId="165" fontId="0" fillId="0" borderId="3" xfId="0" applyNumberFormat="1" applyBorder="1" applyAlignment="1">
      <alignment horizontal="center" vertical="top"/>
    </xf>
    <xf numFmtId="165" fontId="0" fillId="0" borderId="1" xfId="0" applyNumberFormat="1" applyBorder="1" applyAlignment="1">
      <alignment horizontal="center" vertical="top"/>
    </xf>
    <xf numFmtId="0" fontId="6" fillId="0" borderId="2" xfId="1" applyBorder="1" applyAlignment="1" applyProtection="1">
      <alignment horizontal="left" vertical="top" wrapText="1"/>
    </xf>
    <xf numFmtId="0" fontId="6" fillId="0" borderId="7" xfId="1" applyBorder="1" applyAlignment="1" applyProtection="1">
      <alignment horizontal="left" vertical="top" wrapText="1"/>
    </xf>
    <xf numFmtId="0" fontId="6" fillId="0" borderId="3" xfId="1" applyBorder="1" applyAlignment="1" applyProtection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164" fontId="2" fillId="0" borderId="7" xfId="0" applyNumberFormat="1" applyFont="1" applyBorder="1" applyAlignment="1">
      <alignment horizontal="left" vertical="top" wrapText="1"/>
    </xf>
    <xf numFmtId="164" fontId="0" fillId="0" borderId="20" xfId="0" applyNumberFormat="1" applyBorder="1" applyAlignment="1">
      <alignment horizontal="center"/>
    </xf>
    <xf numFmtId="44" fontId="0" fillId="0" borderId="20" xfId="0" applyNumberFormat="1" applyBorder="1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44" fontId="0" fillId="0" borderId="20" xfId="0" applyNumberFormat="1" applyBorder="1" applyAlignment="1">
      <alignment horizontal="center" vertical="top"/>
    </xf>
    <xf numFmtId="164" fontId="0" fillId="0" borderId="18" xfId="0" applyNumberFormat="1" applyBorder="1" applyAlignment="1">
      <alignment horizontal="right" vertical="top"/>
    </xf>
    <xf numFmtId="164" fontId="0" fillId="0" borderId="19" xfId="0" applyNumberFormat="1" applyBorder="1" applyAlignment="1">
      <alignment horizontal="right" vertical="top"/>
    </xf>
    <xf numFmtId="164" fontId="0" fillId="0" borderId="4" xfId="0" applyNumberFormat="1" applyBorder="1" applyAlignment="1">
      <alignment horizontal="right" vertical="top"/>
    </xf>
    <xf numFmtId="44" fontId="0" fillId="0" borderId="1" xfId="2" applyFont="1" applyBorder="1" applyAlignment="1" applyProtection="1">
      <alignment horizontal="center" vertical="top"/>
    </xf>
    <xf numFmtId="0" fontId="0" fillId="0" borderId="20" xfId="0" applyBorder="1" applyAlignment="1">
      <alignment horizontal="center"/>
    </xf>
    <xf numFmtId="164" fontId="5" fillId="0" borderId="2" xfId="0" applyNumberFormat="1" applyFont="1" applyBorder="1" applyAlignment="1">
      <alignment horizontal="left" vertical="top" wrapText="1"/>
    </xf>
    <xf numFmtId="164" fontId="5" fillId="0" borderId="3" xfId="0" applyNumberFormat="1" applyFont="1" applyBorder="1" applyAlignment="1">
      <alignment horizontal="left" vertical="top" wrapText="1"/>
    </xf>
  </cellXfs>
  <cellStyles count="3">
    <cellStyle name="Link" xfId="1" builtinId="8"/>
    <cellStyle name="Standard" xfId="0" builtinId="0"/>
    <cellStyle name="Währung" xfId="2" builtinId="4"/>
  </cellStyles>
  <dxfs count="0"/>
  <tableStyles count="0" defaultTableStyle="TableStyleMedium2" defaultPivotStyle="PivotStyleLight16"/>
  <colors>
    <mruColors>
      <color rgb="FFEDE2F6"/>
      <color rgb="FFF3EBF9"/>
      <color rgb="FFF8E4F6"/>
      <color rgb="FFE7A7DF"/>
      <color rgb="FFCCCCFF"/>
      <color rgb="FF99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B0725-D939-404D-AAA1-A8DBAA3ECF24}">
  <dimension ref="A1:K66"/>
  <sheetViews>
    <sheetView tabSelected="1" topLeftCell="A29" zoomScaleNormal="100" workbookViewId="0">
      <selection activeCell="B69" sqref="B69"/>
    </sheetView>
  </sheetViews>
  <sheetFormatPr baseColWidth="10" defaultColWidth="11.42578125" defaultRowHeight="15" x14ac:dyDescent="0.25"/>
  <cols>
    <col min="1" max="1" width="64.5703125" bestFit="1" customWidth="1"/>
    <col min="2" max="2" width="73" style="1" customWidth="1"/>
    <col min="3" max="3" width="12.28515625" customWidth="1"/>
    <col min="4" max="4" width="36.42578125" customWidth="1"/>
    <col min="5" max="5" width="9.7109375" style="3" bestFit="1" customWidth="1"/>
    <col min="6" max="6" width="10.140625" bestFit="1" customWidth="1"/>
    <col min="7" max="7" width="12.7109375" style="2" customWidth="1"/>
    <col min="8" max="8" width="13.42578125" style="2" customWidth="1"/>
    <col min="10" max="10" width="79.85546875" customWidth="1"/>
  </cols>
  <sheetData>
    <row r="1" spans="1:11" ht="15.75" thickBot="1" x14ac:dyDescent="0.3">
      <c r="A1" s="1"/>
      <c r="C1" s="1"/>
      <c r="D1" s="1"/>
      <c r="E1" s="18"/>
      <c r="F1" s="1"/>
    </row>
    <row r="2" spans="1:11" x14ac:dyDescent="0.25">
      <c r="A2" s="63" t="s">
        <v>0</v>
      </c>
      <c r="B2" s="63" t="s">
        <v>1</v>
      </c>
      <c r="C2" s="63" t="s">
        <v>2</v>
      </c>
      <c r="D2" s="63" t="s">
        <v>3</v>
      </c>
      <c r="E2" s="19" t="s">
        <v>4</v>
      </c>
      <c r="F2" s="20" t="s">
        <v>5</v>
      </c>
      <c r="G2" s="63" t="s">
        <v>6</v>
      </c>
      <c r="H2" s="63" t="s">
        <v>7</v>
      </c>
      <c r="J2" s="78" t="s">
        <v>8</v>
      </c>
      <c r="K2" t="s">
        <v>9</v>
      </c>
    </row>
    <row r="3" spans="1:11" ht="15.75" thickBot="1" x14ac:dyDescent="0.3">
      <c r="A3" s="64"/>
      <c r="B3" s="64"/>
      <c r="C3" s="64"/>
      <c r="D3" s="64"/>
      <c r="E3" s="21" t="s">
        <v>10</v>
      </c>
      <c r="F3" s="22" t="s">
        <v>11</v>
      </c>
      <c r="G3" s="64"/>
      <c r="H3" s="64"/>
      <c r="J3" s="78"/>
      <c r="K3" t="s">
        <v>9</v>
      </c>
    </row>
    <row r="4" spans="1:11" ht="29.25" thickBot="1" x14ac:dyDescent="0.3">
      <c r="A4" s="61" t="s">
        <v>12</v>
      </c>
      <c r="B4" s="24" t="s">
        <v>13</v>
      </c>
      <c r="C4" s="61" t="s">
        <v>14</v>
      </c>
      <c r="D4" s="61" t="s">
        <v>15</v>
      </c>
      <c r="E4" s="59">
        <v>3</v>
      </c>
      <c r="F4" s="61" t="s">
        <v>16</v>
      </c>
      <c r="G4" s="69">
        <f>$E4*60*(ZahlGebäude-Anzahl_der_Pfarrhäuser_staatlich)</f>
        <v>0</v>
      </c>
      <c r="H4" s="69"/>
      <c r="J4" s="17" t="s">
        <v>17</v>
      </c>
    </row>
    <row r="5" spans="1:11" ht="15.75" thickBot="1" x14ac:dyDescent="0.3">
      <c r="A5" s="73"/>
      <c r="B5" s="24" t="s">
        <v>18</v>
      </c>
      <c r="C5" s="73"/>
      <c r="D5" s="73"/>
      <c r="E5" s="75"/>
      <c r="F5" s="73"/>
      <c r="G5" s="69"/>
      <c r="H5" s="69"/>
      <c r="J5" s="79" t="s">
        <v>19</v>
      </c>
    </row>
    <row r="6" spans="1:11" ht="15.75" thickBot="1" x14ac:dyDescent="0.3">
      <c r="A6" s="73"/>
      <c r="B6" s="24" t="s">
        <v>20</v>
      </c>
      <c r="C6" s="73"/>
      <c r="D6" s="73"/>
      <c r="E6" s="75"/>
      <c r="F6" s="73"/>
      <c r="G6" s="69"/>
      <c r="H6" s="69"/>
      <c r="J6" s="79"/>
    </row>
    <row r="7" spans="1:11" ht="15.75" thickBot="1" x14ac:dyDescent="0.3">
      <c r="A7" s="73"/>
      <c r="B7" s="28" t="s">
        <v>21</v>
      </c>
      <c r="C7" s="73"/>
      <c r="D7" s="73"/>
      <c r="E7" s="75"/>
      <c r="F7" s="73"/>
      <c r="G7" s="69"/>
      <c r="H7" s="69"/>
      <c r="J7" s="79"/>
    </row>
    <row r="8" spans="1:11" ht="29.25" thickBot="1" x14ac:dyDescent="0.3">
      <c r="A8" s="29" t="s">
        <v>22</v>
      </c>
      <c r="B8" s="30" t="s">
        <v>23</v>
      </c>
      <c r="C8" s="29" t="s">
        <v>24</v>
      </c>
      <c r="D8" s="31" t="s">
        <v>25</v>
      </c>
      <c r="E8" s="32">
        <v>4</v>
      </c>
      <c r="F8" s="31" t="s">
        <v>26</v>
      </c>
      <c r="G8" s="46"/>
      <c r="H8" s="46">
        <f>ZahlGebäude*0.5*$E8*60</f>
        <v>0</v>
      </c>
      <c r="J8" s="16" t="s">
        <v>27</v>
      </c>
    </row>
    <row r="9" spans="1:11" ht="15.75" thickBot="1" x14ac:dyDescent="0.3">
      <c r="A9" s="70" t="s">
        <v>28</v>
      </c>
      <c r="B9" s="24" t="s">
        <v>29</v>
      </c>
      <c r="C9" s="73" t="s">
        <v>30</v>
      </c>
      <c r="D9" s="73" t="s">
        <v>31</v>
      </c>
      <c r="E9" s="75">
        <v>1</v>
      </c>
      <c r="F9" s="73" t="s">
        <v>32</v>
      </c>
      <c r="G9" s="69"/>
      <c r="H9" s="69">
        <f>(ZahlGebäude-Anzahl_der_Pfarrhäuser_staatlich)*0.2*$E9*60</f>
        <v>0</v>
      </c>
      <c r="J9" t="s">
        <v>33</v>
      </c>
    </row>
    <row r="10" spans="1:11" ht="15.75" thickBot="1" x14ac:dyDescent="0.3">
      <c r="A10" s="71"/>
      <c r="B10" s="24" t="s">
        <v>34</v>
      </c>
      <c r="C10" s="73"/>
      <c r="D10" s="73"/>
      <c r="E10" s="75"/>
      <c r="F10" s="73"/>
      <c r="G10" s="69"/>
      <c r="H10" s="69"/>
    </row>
    <row r="11" spans="1:11" ht="15.75" thickBot="1" x14ac:dyDescent="0.3">
      <c r="A11" s="71"/>
      <c r="B11" s="24" t="s">
        <v>35</v>
      </c>
      <c r="C11" s="73"/>
      <c r="D11" s="73"/>
      <c r="E11" s="75"/>
      <c r="F11" s="73"/>
      <c r="G11" s="69"/>
      <c r="H11" s="69"/>
    </row>
    <row r="12" spans="1:11" ht="15.75" thickBot="1" x14ac:dyDescent="0.3">
      <c r="A12" s="72"/>
      <c r="B12" s="33" t="s">
        <v>36</v>
      </c>
      <c r="C12" s="62"/>
      <c r="D12" s="62"/>
      <c r="E12" s="60"/>
      <c r="F12" s="62"/>
      <c r="G12" s="69"/>
      <c r="H12" s="69"/>
    </row>
    <row r="13" spans="1:11" ht="29.45" customHeight="1" thickBot="1" x14ac:dyDescent="0.3">
      <c r="A13" s="61" t="s">
        <v>37</v>
      </c>
      <c r="B13" s="61" t="s">
        <v>38</v>
      </c>
      <c r="C13" s="61" t="s">
        <v>30</v>
      </c>
      <c r="D13" s="61" t="s">
        <v>39</v>
      </c>
      <c r="E13" s="59">
        <v>2</v>
      </c>
      <c r="F13" s="61"/>
      <c r="G13" s="69"/>
      <c r="H13" s="69">
        <f>(ZahlGebäude-Anzahl_der_Pfarrhäuser_staatlich)*0.7*$E13*60</f>
        <v>0</v>
      </c>
    </row>
    <row r="14" spans="1:11" ht="15.75" thickBot="1" x14ac:dyDescent="0.3">
      <c r="A14" s="62"/>
      <c r="B14" s="62"/>
      <c r="C14" s="62"/>
      <c r="D14" s="62"/>
      <c r="E14" s="60"/>
      <c r="F14" s="62"/>
      <c r="G14" s="69"/>
      <c r="H14" s="69"/>
    </row>
    <row r="15" spans="1:11" ht="15.75" thickBot="1" x14ac:dyDescent="0.3">
      <c r="A15" s="27" t="s">
        <v>40</v>
      </c>
      <c r="B15" s="33" t="s">
        <v>41</v>
      </c>
      <c r="C15" s="70" t="s">
        <v>42</v>
      </c>
      <c r="D15" s="61" t="s">
        <v>43</v>
      </c>
      <c r="E15" s="35">
        <v>2</v>
      </c>
      <c r="F15" s="33" t="s">
        <v>16</v>
      </c>
      <c r="G15" s="46">
        <f>(ZahlGebäude-Anzahl_der_Pfarrhäuser_staatlich)*0.07*$E15*60</f>
        <v>0</v>
      </c>
      <c r="H15" s="46"/>
    </row>
    <row r="16" spans="1:11" ht="15.75" thickBot="1" x14ac:dyDescent="0.3">
      <c r="A16" s="27" t="s">
        <v>44</v>
      </c>
      <c r="B16" s="61" t="s">
        <v>45</v>
      </c>
      <c r="C16" s="71"/>
      <c r="D16" s="73"/>
      <c r="E16" s="59">
        <v>4</v>
      </c>
      <c r="F16" s="61" t="s">
        <v>26</v>
      </c>
      <c r="G16" s="69"/>
      <c r="H16" s="69">
        <f>(ZahlGebäude-Anzahl_der_Pfarrhäuser_staatlich)*0.07*$E16*60</f>
        <v>0</v>
      </c>
    </row>
    <row r="17" spans="1:8" ht="15.75" thickBot="1" x14ac:dyDescent="0.3">
      <c r="A17" s="27" t="s">
        <v>46</v>
      </c>
      <c r="B17" s="74"/>
      <c r="C17" s="71"/>
      <c r="D17" s="73"/>
      <c r="E17" s="60"/>
      <c r="F17" s="62"/>
      <c r="G17" s="69"/>
      <c r="H17" s="69"/>
    </row>
    <row r="18" spans="1:8" ht="15.75" thickBot="1" x14ac:dyDescent="0.3">
      <c r="A18" s="36"/>
      <c r="B18" s="61" t="s">
        <v>47</v>
      </c>
      <c r="C18" s="71"/>
      <c r="D18" s="73"/>
      <c r="E18" s="59">
        <v>80</v>
      </c>
      <c r="F18" s="61" t="s">
        <v>26</v>
      </c>
      <c r="G18" s="69"/>
      <c r="H18" s="69">
        <f>(ZahlGebäude-Anzahl_der_Pfarrhäuser_staatlich)*0.07*$E18*60</f>
        <v>0</v>
      </c>
    </row>
    <row r="19" spans="1:8" ht="30.6" customHeight="1" thickBot="1" x14ac:dyDescent="0.3">
      <c r="A19" s="37"/>
      <c r="B19" s="74"/>
      <c r="C19" s="72"/>
      <c r="D19" s="62"/>
      <c r="E19" s="60"/>
      <c r="F19" s="62"/>
      <c r="G19" s="69"/>
      <c r="H19" s="69"/>
    </row>
    <row r="20" spans="1:8" ht="15.75" thickBot="1" x14ac:dyDescent="0.3">
      <c r="A20" s="27" t="s">
        <v>40</v>
      </c>
      <c r="B20" s="33" t="s">
        <v>41</v>
      </c>
      <c r="C20" s="70" t="s">
        <v>48</v>
      </c>
      <c r="D20" s="61" t="s">
        <v>49</v>
      </c>
      <c r="E20" s="35">
        <v>2</v>
      </c>
      <c r="F20" s="33" t="s">
        <v>16</v>
      </c>
      <c r="G20" s="46">
        <f>(ZahlGebäude-Anzahl_der_Pfarrhäuser_staatlich)*0.03*$E20*60</f>
        <v>0</v>
      </c>
      <c r="H20" s="46"/>
    </row>
    <row r="21" spans="1:8" ht="29.25" thickBot="1" x14ac:dyDescent="0.3">
      <c r="A21" s="27" t="s">
        <v>50</v>
      </c>
      <c r="B21" s="33" t="s">
        <v>45</v>
      </c>
      <c r="C21" s="71"/>
      <c r="D21" s="73"/>
      <c r="E21" s="35">
        <v>4</v>
      </c>
      <c r="F21" s="33" t="s">
        <v>26</v>
      </c>
      <c r="G21" s="46"/>
      <c r="H21" s="46">
        <f>(ZahlGebäude-Anzahl_der_Pfarrhäuser_staatlich)*0.03*$E21*60</f>
        <v>0</v>
      </c>
    </row>
    <row r="22" spans="1:8" ht="43.5" thickBot="1" x14ac:dyDescent="0.3">
      <c r="A22" s="34" t="s">
        <v>51</v>
      </c>
      <c r="B22" s="33" t="s">
        <v>52</v>
      </c>
      <c r="C22" s="72"/>
      <c r="D22" s="62"/>
      <c r="E22" s="35">
        <v>60</v>
      </c>
      <c r="F22" s="33" t="s">
        <v>26</v>
      </c>
      <c r="G22" s="46"/>
      <c r="H22" s="46">
        <f>(ZahlGebäude-Anzahl_der_Pfarrhäuser_staatlich)*0.03*$E22*60</f>
        <v>0</v>
      </c>
    </row>
    <row r="23" spans="1:8" x14ac:dyDescent="0.25">
      <c r="A23" s="61" t="s">
        <v>53</v>
      </c>
      <c r="B23" s="24" t="s">
        <v>54</v>
      </c>
      <c r="C23" s="61" t="s">
        <v>55</v>
      </c>
      <c r="D23" s="61" t="s">
        <v>56</v>
      </c>
      <c r="E23" s="38">
        <v>4</v>
      </c>
      <c r="F23" s="61" t="s">
        <v>16</v>
      </c>
      <c r="G23" s="56">
        <f>$E23*60</f>
        <v>240</v>
      </c>
      <c r="H23" s="57"/>
    </row>
    <row r="24" spans="1:8" x14ac:dyDescent="0.25">
      <c r="A24" s="73"/>
      <c r="B24" s="39" t="s">
        <v>57</v>
      </c>
      <c r="C24" s="73"/>
      <c r="D24" s="73"/>
      <c r="E24" s="40"/>
      <c r="F24" s="73"/>
      <c r="G24" s="57"/>
      <c r="H24" s="57"/>
    </row>
    <row r="25" spans="1:8" ht="15.75" thickBot="1" x14ac:dyDescent="0.3">
      <c r="A25" s="73"/>
      <c r="B25" s="24" t="s">
        <v>58</v>
      </c>
      <c r="C25" s="73"/>
      <c r="D25" s="73"/>
      <c r="E25" s="40">
        <v>10</v>
      </c>
      <c r="F25" s="73"/>
      <c r="G25" s="58">
        <f>(ZahlGebäude-Anzahl_der_Pfarrhäuser_staatlich)*0.1*$E25*60</f>
        <v>0</v>
      </c>
      <c r="H25" s="58"/>
    </row>
    <row r="26" spans="1:8" x14ac:dyDescent="0.25">
      <c r="A26" s="61" t="s">
        <v>53</v>
      </c>
      <c r="B26" s="23" t="s">
        <v>59</v>
      </c>
      <c r="C26" s="61" t="s">
        <v>14</v>
      </c>
      <c r="D26" s="61" t="s">
        <v>60</v>
      </c>
      <c r="E26" s="86">
        <v>12</v>
      </c>
      <c r="F26" s="61"/>
      <c r="G26" s="65">
        <f>$E26*60</f>
        <v>720</v>
      </c>
      <c r="H26" s="67"/>
    </row>
    <row r="27" spans="1:8" ht="15.75" thickBot="1" x14ac:dyDescent="0.3">
      <c r="A27" s="62"/>
      <c r="B27" s="41" t="s">
        <v>61</v>
      </c>
      <c r="C27" s="62"/>
      <c r="D27" s="62"/>
      <c r="E27" s="87"/>
      <c r="F27" s="62"/>
      <c r="G27" s="66"/>
      <c r="H27" s="68"/>
    </row>
    <row r="28" spans="1:8" ht="15.75" thickBot="1" x14ac:dyDescent="0.3">
      <c r="A28" s="70" t="s">
        <v>62</v>
      </c>
      <c r="B28" s="42" t="s">
        <v>63</v>
      </c>
      <c r="C28" s="61" t="s">
        <v>14</v>
      </c>
      <c r="D28" s="61" t="s">
        <v>64</v>
      </c>
      <c r="E28" s="35">
        <v>8</v>
      </c>
      <c r="F28" s="33" t="s">
        <v>65</v>
      </c>
      <c r="G28" s="46">
        <f>davon_Mieteinheiten*4*60</f>
        <v>0</v>
      </c>
      <c r="H28" s="46">
        <f>davon_Mieteinheiten*4*60</f>
        <v>0</v>
      </c>
    </row>
    <row r="29" spans="1:8" ht="15.75" thickBot="1" x14ac:dyDescent="0.3">
      <c r="A29" s="71"/>
      <c r="B29" s="33" t="s">
        <v>66</v>
      </c>
      <c r="C29" s="73"/>
      <c r="D29" s="73"/>
      <c r="E29" s="35">
        <v>6</v>
      </c>
      <c r="F29" s="33" t="s">
        <v>16</v>
      </c>
      <c r="G29" s="46">
        <f>davon_Mieteinheiten*6*60</f>
        <v>0</v>
      </c>
      <c r="H29" s="46"/>
    </row>
    <row r="30" spans="1:8" ht="15.75" thickBot="1" x14ac:dyDescent="0.3">
      <c r="A30" s="72"/>
      <c r="B30" s="33" t="s">
        <v>67</v>
      </c>
      <c r="C30" s="62"/>
      <c r="D30" s="62"/>
      <c r="E30" s="35">
        <v>4</v>
      </c>
      <c r="F30" s="33" t="s">
        <v>68</v>
      </c>
      <c r="G30" s="46">
        <f>davon_Mieteinheiten*3*60</f>
        <v>0</v>
      </c>
      <c r="H30" s="46">
        <f>davon_Mieteinheiten*60</f>
        <v>0</v>
      </c>
    </row>
    <row r="31" spans="1:8" ht="15.75" thickBot="1" x14ac:dyDescent="0.3">
      <c r="A31" s="61" t="s">
        <v>69</v>
      </c>
      <c r="B31" s="43" t="s">
        <v>70</v>
      </c>
      <c r="C31" s="61" t="s">
        <v>14</v>
      </c>
      <c r="D31" s="61" t="s">
        <v>71</v>
      </c>
      <c r="E31" s="25">
        <v>1</v>
      </c>
      <c r="F31" s="23" t="s">
        <v>16</v>
      </c>
      <c r="G31" s="46">
        <f>(2*B57+B58)*60</f>
        <v>0</v>
      </c>
      <c r="H31" s="46"/>
    </row>
    <row r="32" spans="1:8" ht="15.75" thickBot="1" x14ac:dyDescent="0.3">
      <c r="A32" s="73"/>
      <c r="B32" s="24" t="s">
        <v>72</v>
      </c>
      <c r="C32" s="73"/>
      <c r="D32" s="73"/>
      <c r="E32" s="25">
        <v>0.5</v>
      </c>
      <c r="F32" s="23" t="s">
        <v>16</v>
      </c>
      <c r="G32" s="46">
        <f>(2*B57+B58)*30</f>
        <v>0</v>
      </c>
      <c r="H32" s="46"/>
    </row>
    <row r="33" spans="1:8" ht="15.75" thickBot="1" x14ac:dyDescent="0.3">
      <c r="A33" s="62"/>
      <c r="B33" s="33" t="s">
        <v>73</v>
      </c>
      <c r="C33" s="62"/>
      <c r="D33" s="62"/>
      <c r="E33" s="44">
        <v>0.25</v>
      </c>
      <c r="F33" s="29" t="s">
        <v>16</v>
      </c>
      <c r="G33" s="46">
        <f>(2*B57+B58)*15</f>
        <v>0</v>
      </c>
      <c r="H33" s="46"/>
    </row>
    <row r="34" spans="1:8" ht="15.75" thickBot="1" x14ac:dyDescent="0.3">
      <c r="A34" s="45"/>
      <c r="B34" s="45"/>
      <c r="C34" s="45"/>
      <c r="D34" s="81" t="s">
        <v>60</v>
      </c>
      <c r="E34" s="82"/>
      <c r="F34" s="83"/>
      <c r="G34" s="46">
        <f>SUM($G$4:$G$33)</f>
        <v>960</v>
      </c>
      <c r="H34" s="46">
        <f>SUM($H$4:$H$33)</f>
        <v>0</v>
      </c>
    </row>
    <row r="35" spans="1:8" ht="15.75" thickBot="1" x14ac:dyDescent="0.3">
      <c r="A35" s="45"/>
      <c r="B35" s="45"/>
      <c r="C35" s="45"/>
      <c r="D35" s="81" t="s">
        <v>74</v>
      </c>
      <c r="E35" s="82"/>
      <c r="F35" s="83"/>
      <c r="G35" s="46">
        <f>$G$23+$G$26</f>
        <v>960</v>
      </c>
      <c r="H35" s="26"/>
    </row>
    <row r="36" spans="1:8" ht="15.75" thickBot="1" x14ac:dyDescent="0.3">
      <c r="A36" s="1"/>
      <c r="C36" s="1"/>
      <c r="D36" s="81" t="s">
        <v>75</v>
      </c>
      <c r="E36" s="82"/>
      <c r="F36" s="83"/>
      <c r="G36" s="46">
        <f>SUM($G$34-$G$35)</f>
        <v>0</v>
      </c>
      <c r="H36" s="46">
        <f>SUM($H$4:$H$33)</f>
        <v>0</v>
      </c>
    </row>
    <row r="37" spans="1:8" ht="15.75" thickBot="1" x14ac:dyDescent="0.3">
      <c r="A37" s="1"/>
      <c r="C37" s="1"/>
      <c r="D37" s="81"/>
      <c r="E37" s="82"/>
      <c r="F37" s="83"/>
      <c r="G37" s="47">
        <f>$G$36/60</f>
        <v>0</v>
      </c>
      <c r="H37" s="47">
        <f>$H$36/60</f>
        <v>0</v>
      </c>
    </row>
    <row r="38" spans="1:8" ht="15.75" thickBot="1" x14ac:dyDescent="0.3">
      <c r="B38" s="53" t="s">
        <v>76</v>
      </c>
      <c r="C38" s="18">
        <v>2031</v>
      </c>
      <c r="D38" s="81" t="s">
        <v>77</v>
      </c>
      <c r="E38" s="82"/>
      <c r="F38" s="83"/>
      <c r="G38" s="48">
        <f>$G$37*(1+B66)</f>
        <v>0</v>
      </c>
      <c r="H38" s="48">
        <f>$H$37*(1+B66)</f>
        <v>0</v>
      </c>
    </row>
    <row r="39" spans="1:8" ht="15.75" thickBot="1" x14ac:dyDescent="0.3">
      <c r="B39" s="54" t="s">
        <v>78</v>
      </c>
      <c r="C39" s="55">
        <v>1605</v>
      </c>
      <c r="D39" s="81" t="s">
        <v>79</v>
      </c>
      <c r="E39" s="82"/>
      <c r="F39" s="82"/>
      <c r="G39" s="50">
        <f>(72800/$C$38)*$G$38</f>
        <v>0</v>
      </c>
      <c r="H39" s="50">
        <f>(95300/$C$38)*$H$38</f>
        <v>0</v>
      </c>
    </row>
    <row r="40" spans="1:8" ht="15.75" thickBot="1" x14ac:dyDescent="0.3">
      <c r="B40" s="49"/>
      <c r="C40" s="49"/>
      <c r="D40" s="81" t="s">
        <v>80</v>
      </c>
      <c r="E40" s="82"/>
      <c r="F40" s="82"/>
      <c r="G40" s="84">
        <f>($G$38+$H$38)*(9700/$C$38)</f>
        <v>0</v>
      </c>
      <c r="H40" s="84"/>
    </row>
    <row r="41" spans="1:8" ht="15.75" thickBot="1" x14ac:dyDescent="0.3">
      <c r="B41" s="49"/>
      <c r="C41" s="49"/>
      <c r="D41" s="81" t="s">
        <v>81</v>
      </c>
      <c r="E41" s="82"/>
      <c r="F41" s="82"/>
      <c r="G41" s="50">
        <f>(72800/$C$39)*G$38</f>
        <v>0</v>
      </c>
      <c r="H41" s="50">
        <f>(95300/$C$39)*H$38</f>
        <v>0</v>
      </c>
    </row>
    <row r="42" spans="1:8" ht="15.75" thickBot="1" x14ac:dyDescent="0.3">
      <c r="B42" s="49"/>
      <c r="C42" s="49"/>
      <c r="D42" s="81" t="s">
        <v>82</v>
      </c>
      <c r="E42" s="82"/>
      <c r="F42" s="82"/>
      <c r="G42" s="84">
        <f>(G$38+H$38)*(9700/C$39)</f>
        <v>0</v>
      </c>
      <c r="H42" s="84"/>
    </row>
    <row r="43" spans="1:8" x14ac:dyDescent="0.25">
      <c r="B43" s="49"/>
      <c r="C43" s="49"/>
      <c r="D43" s="51"/>
      <c r="E43" s="51"/>
      <c r="F43" s="51"/>
      <c r="G43" s="52"/>
      <c r="H43" s="52"/>
    </row>
    <row r="44" spans="1:8" x14ac:dyDescent="0.25">
      <c r="C44" s="1"/>
      <c r="D44" s="1"/>
      <c r="E44" s="18"/>
      <c r="F44" s="1"/>
    </row>
    <row r="45" spans="1:8" x14ac:dyDescent="0.25">
      <c r="C45" s="1"/>
      <c r="D45" s="1"/>
      <c r="E45" s="18"/>
      <c r="F45" s="1"/>
    </row>
    <row r="46" spans="1:8" x14ac:dyDescent="0.25">
      <c r="E46" s="85" t="s">
        <v>83</v>
      </c>
      <c r="F46" s="85"/>
      <c r="G46" s="80">
        <f>G$39+H$39+G$40</f>
        <v>0</v>
      </c>
      <c r="H46" s="80"/>
    </row>
    <row r="47" spans="1:8" x14ac:dyDescent="0.25">
      <c r="E47" s="76" t="s">
        <v>84</v>
      </c>
      <c r="F47" s="76"/>
      <c r="G47" s="77">
        <f>G$41+H$41+G$42</f>
        <v>0</v>
      </c>
      <c r="H47" s="77"/>
    </row>
    <row r="52" spans="1:2" ht="15.75" x14ac:dyDescent="0.25">
      <c r="A52" s="5" t="s">
        <v>85</v>
      </c>
      <c r="B52" s="11"/>
    </row>
    <row r="53" spans="1:2" ht="15.75" x14ac:dyDescent="0.25">
      <c r="A53" s="6" t="s">
        <v>86</v>
      </c>
      <c r="B53" s="12"/>
    </row>
    <row r="54" spans="1:2" ht="15.75" x14ac:dyDescent="0.25">
      <c r="A54" s="6" t="s">
        <v>87</v>
      </c>
      <c r="B54" s="12"/>
    </row>
    <row r="55" spans="1:2" ht="15.75" x14ac:dyDescent="0.25">
      <c r="A55" s="6" t="s">
        <v>88</v>
      </c>
      <c r="B55" s="12"/>
    </row>
    <row r="56" spans="1:2" ht="15.75" x14ac:dyDescent="0.25">
      <c r="A56" s="6" t="s">
        <v>89</v>
      </c>
      <c r="B56" s="12"/>
    </row>
    <row r="57" spans="1:2" ht="15.75" x14ac:dyDescent="0.25">
      <c r="A57" s="6" t="s">
        <v>90</v>
      </c>
      <c r="B57" s="12"/>
    </row>
    <row r="58" spans="1:2" ht="16.5" thickBot="1" x14ac:dyDescent="0.3">
      <c r="A58" s="6" t="s">
        <v>91</v>
      </c>
      <c r="B58" s="12"/>
    </row>
    <row r="59" spans="1:2" ht="16.5" thickTop="1" x14ac:dyDescent="0.25">
      <c r="A59" s="7" t="s">
        <v>60</v>
      </c>
      <c r="B59" s="8">
        <f>SUM(B52:B58)</f>
        <v>0</v>
      </c>
    </row>
    <row r="60" spans="1:2" ht="15.75" x14ac:dyDescent="0.25">
      <c r="A60" s="9" t="s">
        <v>92</v>
      </c>
      <c r="B60" s="10">
        <f>SUM(B57:B58)</f>
        <v>0</v>
      </c>
    </row>
    <row r="65" spans="1:2" ht="16.5" thickBot="1" x14ac:dyDescent="0.3">
      <c r="A65" s="13" t="s">
        <v>93</v>
      </c>
      <c r="B65" s="15"/>
    </row>
    <row r="66" spans="1:2" ht="15.75" thickTop="1" x14ac:dyDescent="0.25">
      <c r="A66" s="4" t="str">
        <f>IF(ISBLANK(B65),"Städtische Lage","Ländliche Lage")</f>
        <v>Städtische Lage</v>
      </c>
      <c r="B66" s="14">
        <f>IF(ISBLANK(B65),0.1,0.15)</f>
        <v>0.1</v>
      </c>
    </row>
  </sheetData>
  <sheetProtection algorithmName="SHA-512" hashValue="Yr3VbQ2Fg5P9HJJgBQ9w8BvEf60ZlJTNglKanXih5svrnQK5+7QRBFaZBT1GtGBbDs6VXwphrFz46xBrCYTR3w==" saltValue="NjVFbwhKg48n69KTGGGF7Q==" spinCount="100000" sheet="1" objects="1" scenarios="1"/>
  <protectedRanges>
    <protectedRange sqref="B1" name="Bereich1"/>
  </protectedRanges>
  <mergeCells count="76">
    <mergeCell ref="A13:A14"/>
    <mergeCell ref="D41:F41"/>
    <mergeCell ref="D42:F42"/>
    <mergeCell ref="G42:H42"/>
    <mergeCell ref="E46:F46"/>
    <mergeCell ref="E26:E27"/>
    <mergeCell ref="F26:F27"/>
    <mergeCell ref="B18:B19"/>
    <mergeCell ref="E18:E19"/>
    <mergeCell ref="F18:F19"/>
    <mergeCell ref="C13:C14"/>
    <mergeCell ref="D13:D14"/>
    <mergeCell ref="E13:E14"/>
    <mergeCell ref="F13:F14"/>
    <mergeCell ref="C15:C19"/>
    <mergeCell ref="D15:D19"/>
    <mergeCell ref="E47:F47"/>
    <mergeCell ref="G47:H47"/>
    <mergeCell ref="J2:J3"/>
    <mergeCell ref="J5:J7"/>
    <mergeCell ref="G46:H46"/>
    <mergeCell ref="D38:F38"/>
    <mergeCell ref="D37:F37"/>
    <mergeCell ref="D40:F40"/>
    <mergeCell ref="G40:H40"/>
    <mergeCell ref="D39:F39"/>
    <mergeCell ref="D36:F36"/>
    <mergeCell ref="D34:F34"/>
    <mergeCell ref="D35:F35"/>
    <mergeCell ref="E4:E7"/>
    <mergeCell ref="F4:F7"/>
    <mergeCell ref="F23:F25"/>
    <mergeCell ref="A2:A3"/>
    <mergeCell ref="B2:B3"/>
    <mergeCell ref="C2:C3"/>
    <mergeCell ref="D2:D3"/>
    <mergeCell ref="A4:A7"/>
    <mergeCell ref="C4:C7"/>
    <mergeCell ref="D4:D7"/>
    <mergeCell ref="A9:A12"/>
    <mergeCell ref="C9:C12"/>
    <mergeCell ref="D9:D12"/>
    <mergeCell ref="E9:E12"/>
    <mergeCell ref="F9:F12"/>
    <mergeCell ref="B13:B14"/>
    <mergeCell ref="A28:A30"/>
    <mergeCell ref="C28:C30"/>
    <mergeCell ref="D28:D30"/>
    <mergeCell ref="A31:A33"/>
    <mergeCell ref="C31:C33"/>
    <mergeCell ref="D31:D33"/>
    <mergeCell ref="A26:A27"/>
    <mergeCell ref="C26:C27"/>
    <mergeCell ref="D26:D27"/>
    <mergeCell ref="C20:C22"/>
    <mergeCell ref="D20:D22"/>
    <mergeCell ref="A23:A25"/>
    <mergeCell ref="C23:C25"/>
    <mergeCell ref="D23:D25"/>
    <mergeCell ref="B16:B17"/>
    <mergeCell ref="E16:E17"/>
    <mergeCell ref="F16:F17"/>
    <mergeCell ref="G2:G3"/>
    <mergeCell ref="H2:H3"/>
    <mergeCell ref="G26:G27"/>
    <mergeCell ref="H26:H27"/>
    <mergeCell ref="G16:G17"/>
    <mergeCell ref="H16:H17"/>
    <mergeCell ref="G18:G19"/>
    <mergeCell ref="H18:H19"/>
    <mergeCell ref="G4:G7"/>
    <mergeCell ref="H4:H7"/>
    <mergeCell ref="G9:G12"/>
    <mergeCell ref="H9:H12"/>
    <mergeCell ref="G13:G14"/>
    <mergeCell ref="H13:H14"/>
  </mergeCells>
  <hyperlinks>
    <hyperlink ref="B7" location="_ftn1" display="_ftn1" xr:uid="{A2BA09EB-9CDE-44BA-929C-F89369F069F9}"/>
    <hyperlink ref="A9" location="_ftn2" display="_ftn2" xr:uid="{E0E8B270-E371-416C-8AC7-D94663BF3142}"/>
    <hyperlink ref="C15" location="_ftn3" display="_ftn3" xr:uid="{FC3DA64E-A03E-4E9D-84FF-454F05D73CF1}"/>
    <hyperlink ref="A28" location="_ftn5" display="_ftn5" xr:uid="{6450D7AC-9568-46CE-8B76-5E731BE590A4}"/>
    <hyperlink ref="C20" location="_ftn4" display="_ftn4" xr:uid="{9E2890E7-D020-4E7F-84EF-3831B99444B0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D08EA-EDDE-4A54-8E52-D951ED95A05A}">
  <dimension ref="A1"/>
  <sheetViews>
    <sheetView workbookViewId="0"/>
  </sheetViews>
  <sheetFormatPr baseColWidth="10" defaultColWidth="11.42578125"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398EF4F399972419A9A255602518A74" ma:contentTypeVersion="10" ma:contentTypeDescription="Ein neues Dokument erstellen." ma:contentTypeScope="" ma:versionID="e23a2f944cfe61c58ca38427eda099f5">
  <xsd:schema xmlns:xsd="http://www.w3.org/2001/XMLSchema" xmlns:xs="http://www.w3.org/2001/XMLSchema" xmlns:p="http://schemas.microsoft.com/office/2006/metadata/properties" xmlns:ns2="f8c73de4-c7e6-46e6-97e0-f377cf71eac4" xmlns:ns3="4372a3ea-ca94-49b7-8071-003be07f8ec7" targetNamespace="http://schemas.microsoft.com/office/2006/metadata/properties" ma:root="true" ma:fieldsID="42fc288a2bacda7c1f5ec912a3fe72ec" ns2:_="" ns3:_="">
    <xsd:import namespace="f8c73de4-c7e6-46e6-97e0-f377cf71eac4"/>
    <xsd:import namespace="4372a3ea-ca94-49b7-8071-003be07f8e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c73de4-c7e6-46e6-97e0-f377cf71ea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72a3ea-ca94-49b7-8071-003be07f8ec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88C37A-9AD4-4FCB-AB83-152ED07A39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c73de4-c7e6-46e6-97e0-f377cf71eac4"/>
    <ds:schemaRef ds:uri="4372a3ea-ca94-49b7-8071-003be07f8e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25DD1C-82D4-43FD-B53C-7A63D33D50AA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f8c73de4-c7e6-46e6-97e0-f377cf71eac4"/>
    <ds:schemaRef ds:uri="4372a3ea-ca94-49b7-8071-003be07f8ec7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B9B8209-833B-4169-9DBC-6F62D5C289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13</vt:i4>
      </vt:variant>
    </vt:vector>
  </HeadingPairs>
  <TitlesOfParts>
    <vt:vector size="15" baseType="lpstr">
      <vt:lpstr>Tabelle1</vt:lpstr>
      <vt:lpstr>Tabelle2</vt:lpstr>
      <vt:lpstr>Tabelle1!_ftn1</vt:lpstr>
      <vt:lpstr>Tabelle1!_ftn2</vt:lpstr>
      <vt:lpstr>Tabelle1!_ftn3</vt:lpstr>
      <vt:lpstr>Tabelle1!_ftn4</vt:lpstr>
      <vt:lpstr>Tabelle1!_ftn5</vt:lpstr>
      <vt:lpstr>Tabelle1!_ftnref1</vt:lpstr>
      <vt:lpstr>Tabelle1!_ftnref2</vt:lpstr>
      <vt:lpstr>Tabelle1!_ftnref3</vt:lpstr>
      <vt:lpstr>Tabelle1!_ftnref4</vt:lpstr>
      <vt:lpstr>Tabelle1!_ftnref5</vt:lpstr>
      <vt:lpstr>Anzahl_der_Pfarrhäuser_staatlich</vt:lpstr>
      <vt:lpstr>davon_Mieteinheiten</vt:lpstr>
      <vt:lpstr>ZahlGebäude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Neumann, Jan</dc:creator>
  <cp:keywords/>
  <dc:description/>
  <cp:lastModifiedBy>Osiw, Benedikt</cp:lastModifiedBy>
  <cp:revision/>
  <dcterms:created xsi:type="dcterms:W3CDTF">2024-04-03T10:28:53Z</dcterms:created>
  <dcterms:modified xsi:type="dcterms:W3CDTF">2024-07-16T12:07:49Z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0x0101007398EF4F399972419A9A255602518A74</vt:lpwstr>
  </property>
</Properties>
</file>