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Kibez" sheetId="1" r:id="rId1"/>
    <sheet name="Zus_fass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<sst xmlns="http://schemas.openxmlformats.org/spreadsheetml/2006/main" count="459" uniqueCount="383">
  <si>
    <t xml:space="preserve">VEREINIGUNG EVANGELISCHER KIRCHENPFLEGER UND KIRCHENPFLEGERINNEN IN WÜRTTEMBERG E. V. </t>
  </si>
  <si>
    <t>1.</t>
  </si>
  <si>
    <t>1.1</t>
  </si>
  <si>
    <t>1.4</t>
  </si>
  <si>
    <t>2.</t>
  </si>
  <si>
    <t>2.1</t>
  </si>
  <si>
    <t xml:space="preserve">Std. </t>
  </si>
  <si>
    <t>2.2</t>
  </si>
  <si>
    <t>2.2.1</t>
  </si>
  <si>
    <t xml:space="preserve">Dienstbesprechungen: </t>
  </si>
  <si>
    <t>jährlich</t>
  </si>
  <si>
    <t>10 - 15</t>
  </si>
  <si>
    <t>Std.</t>
  </si>
  <si>
    <t>2.2.2</t>
  </si>
  <si>
    <t xml:space="preserve">Verhandlungen und Vertretungsaufgaben mit Kommunen, Land, </t>
  </si>
  <si>
    <t>2.2.3</t>
  </si>
  <si>
    <t>2.2.4</t>
  </si>
  <si>
    <t>Versicherungsfragen mit Regulierung von Schadensfällen</t>
  </si>
  <si>
    <t>2.2.5</t>
  </si>
  <si>
    <t>Kundendienst für Maschinen, Geräte, Telefon- u. Telefaxanschlüsse,</t>
  </si>
  <si>
    <t>2.2.6</t>
  </si>
  <si>
    <t>3.</t>
  </si>
  <si>
    <t>3.1</t>
  </si>
  <si>
    <t>3.1.1</t>
  </si>
  <si>
    <t>Beauftragte(r) für den Haushalt (VO HHO Ziff. 2), Aufstellen des HHPl-Entwurfs mit Anlagen,</t>
  </si>
  <si>
    <t>Anträge an Zuschussgeber, Verwendungsnachweise</t>
  </si>
  <si>
    <t>3.2.</t>
  </si>
  <si>
    <t>3.2.1</t>
  </si>
  <si>
    <t>Zahl der Buchungen pro Jahr</t>
  </si>
  <si>
    <t>Wenn mit Vorbüchern Sammelbuchungen erfolgen u. dadurch nur eine Buchung mtl. geschieht,</t>
  </si>
  <si>
    <t>3.2.2</t>
  </si>
  <si>
    <t>3.2.3</t>
  </si>
  <si>
    <t>3.2.4</t>
  </si>
  <si>
    <t>3.2.5</t>
  </si>
  <si>
    <t>3.2.6</t>
  </si>
  <si>
    <t>Abrechnungen mit Kommunen, kirchl. Einrichtungen u.a.</t>
  </si>
  <si>
    <t>3.2.7</t>
  </si>
  <si>
    <t>3.2.8</t>
  </si>
  <si>
    <t>Erledigung von Prüfungsbemerkungen</t>
  </si>
  <si>
    <t>3.3</t>
  </si>
  <si>
    <t>4.</t>
  </si>
  <si>
    <t>ja  /  nein</t>
  </si>
  <si>
    <t>4.1</t>
  </si>
  <si>
    <t>4.1.1</t>
  </si>
  <si>
    <t>pro 10 Mitarbeiter</t>
  </si>
  <si>
    <t>2,0</t>
  </si>
  <si>
    <t>4.1.2</t>
  </si>
  <si>
    <t>4.2.1</t>
  </si>
  <si>
    <t>Stellenausschreibung, Bewerbervorauswahl, Vorstellungsgespräch,</t>
  </si>
  <si>
    <t>4.3</t>
  </si>
  <si>
    <t>Einstellung, Anstellungsvertrag, Dienstanweisung,</t>
  </si>
  <si>
    <t>4.3.2</t>
  </si>
  <si>
    <t xml:space="preserve">Urlaubsplanung, Dienstbefreiung, Fort- u. Weiterbildung, </t>
  </si>
  <si>
    <t>4.3.3</t>
  </si>
  <si>
    <t>Berufsgenossenschaften</t>
  </si>
  <si>
    <t>4.3.4</t>
  </si>
  <si>
    <t>Arbeitsstreitigkeiten, Versetzung, Kündigung, Abmahnung</t>
  </si>
  <si>
    <t>2</t>
  </si>
  <si>
    <t>Förderung der Betriebsgemeinschaft, Mitarbeitervertretung</t>
  </si>
  <si>
    <t>(besond. Berechnung d. Arbeitsentgelts, Sozialleistungen-</t>
  </si>
  <si>
    <t>Gehaltsvorschüsse u. ä., Beihilfen-, auch Zeugnisse)</t>
  </si>
  <si>
    <t>5.</t>
  </si>
  <si>
    <t>5.5</t>
  </si>
  <si>
    <t>5.6</t>
  </si>
  <si>
    <t>5.7</t>
  </si>
  <si>
    <t>Pfarrwohnung in anderem Gebäude bzw. angemietet</t>
  </si>
  <si>
    <t>5.10</t>
  </si>
  <si>
    <t>5.11</t>
  </si>
  <si>
    <t>5.13</t>
  </si>
  <si>
    <t>Stiftungsverwaltung</t>
  </si>
  <si>
    <t>5.16</t>
  </si>
  <si>
    <t>6.</t>
  </si>
  <si>
    <t>Berechnungsgrundlage:</t>
  </si>
  <si>
    <t xml:space="preserve">Durchschnitt pro Jahr: </t>
  </si>
  <si>
    <t>9.</t>
  </si>
  <si>
    <t>10.1</t>
  </si>
  <si>
    <t>Der Zeitaufwand für das Haushalts-, Kassen-  u. Rechnungswesen mit Jahresabschluss,</t>
  </si>
  <si>
    <t>10.3</t>
  </si>
  <si>
    <t>Berechnung entspr. den Ziffern 2, 3, 4, dazu die speziellen Aufgaben einer</t>
  </si>
  <si>
    <t xml:space="preserve">(z.B. Telefonseelsorge, Kreisdiakonieverband, Kreisbildungswerk u. andere) </t>
  </si>
  <si>
    <t>sind anhand der vorgegebenen Bewertung der Ziffern 2 - 6 zu berechnen.</t>
  </si>
  <si>
    <r>
      <t>Gemeindegliederzahl</t>
    </r>
    <r>
      <rPr>
        <sz val="12"/>
        <rFont val="Arial"/>
        <family val="2"/>
      </rPr>
      <t xml:space="preserve"> lt. Statistik auf  </t>
    </r>
  </si>
  <si>
    <r>
      <t xml:space="preserve">Zeitaufwand </t>
    </r>
    <r>
      <rPr>
        <b/>
        <sz val="12"/>
        <rFont val="Arial"/>
        <family val="2"/>
      </rPr>
      <t>je Rechtsträger</t>
    </r>
  </si>
  <si>
    <t>Jahres-</t>
  </si>
  <si>
    <t>stunden</t>
  </si>
  <si>
    <t>HHstellen</t>
  </si>
  <si>
    <t>=</t>
  </si>
  <si>
    <t xml:space="preserve">x </t>
  </si>
  <si>
    <t>Jahresstd. =</t>
  </si>
  <si>
    <t xml:space="preserve">jährlich </t>
  </si>
  <si>
    <t xml:space="preserve"> - wenn nein: wer ist Meldestelle?</t>
  </si>
  <si>
    <t xml:space="preserve"> Jahresstunden</t>
  </si>
  <si>
    <t xml:space="preserve"> je </t>
  </si>
  <si>
    <t xml:space="preserve"> Stunden</t>
  </si>
  <si>
    <t>Jahresstunden</t>
  </si>
  <si>
    <t xml:space="preserve">Mitarbeiter x </t>
  </si>
  <si>
    <t>25</t>
  </si>
  <si>
    <t>6</t>
  </si>
  <si>
    <t>12</t>
  </si>
  <si>
    <t>10</t>
  </si>
  <si>
    <t>Zahl der</t>
  </si>
  <si>
    <t>jew. Gebäude</t>
  </si>
  <si>
    <t xml:space="preserve"> x Jahres-</t>
  </si>
  <si>
    <t>pro Stiftung 3 - 5 Jahresstunden</t>
  </si>
  <si>
    <t xml:space="preserve">Stiftungen x </t>
  </si>
  <si>
    <t>Zuschlag für Gebäude mit verschied. Funktionen 15 - 20 Jahresstunden</t>
  </si>
  <si>
    <t>Jahresstdn.</t>
  </si>
  <si>
    <t>pro 10 Fälle 2 Jahresstunden</t>
  </si>
  <si>
    <t xml:space="preserve"> Fälle </t>
  </si>
  <si>
    <t>. . . . . . . . . . . . . . . . . . . . . . . . . . . . . . . . . . . . . . . . . . . . . . . . . . . . . . . . . .</t>
  </si>
  <si>
    <t>gesonderte Berechnung auf Kopie des Gemeindebogens und Übernahme hier</t>
  </si>
  <si>
    <t>ergibt Gesamtjahresstunden</t>
  </si>
  <si>
    <t xml:space="preserve">bei einer durchschnittlichen Nettoarbeitszeit von </t>
  </si>
  <si>
    <t xml:space="preserve">Jahresstunden ergibt dies eine </t>
  </si>
  <si>
    <t xml:space="preserve">dienstliche Inanspruchnahme von </t>
  </si>
  <si>
    <t xml:space="preserve">. . . . . . . . . . . . . . . . . . </t>
  </si>
  <si>
    <t>(Unterschrift)</t>
  </si>
  <si>
    <t>Zuschlag</t>
  </si>
  <si>
    <t xml:space="preserve">Fälle x </t>
  </si>
  <si>
    <t>Buchungen</t>
  </si>
  <si>
    <t>Stunden</t>
  </si>
  <si>
    <t xml:space="preserve">Vorh. p. a. </t>
  </si>
  <si>
    <r>
      <t xml:space="preserve">Pfarrhaus </t>
    </r>
    <r>
      <rPr>
        <b/>
        <sz val="12"/>
        <rFont val="Arial"/>
        <family val="2"/>
      </rPr>
      <t>staatlich</t>
    </r>
  </si>
  <si>
    <t xml:space="preserve">Berechnung der Jahresstunden </t>
  </si>
  <si>
    <t>je nach Aufgabenstellung ist der Zeitaufwand zu schätzen.</t>
  </si>
  <si>
    <t>3,5</t>
  </si>
  <si>
    <t xml:space="preserve">Zahl der jährl. </t>
  </si>
  <si>
    <t xml:space="preserve">Sitzungen </t>
  </si>
  <si>
    <t>. . . . . . . . . . . . . . . . . . . . . . . . . . . . . . . . . . . . . . . . . . . . . . . . . . .</t>
  </si>
  <si>
    <t xml:space="preserve">insgesamt </t>
  </si>
  <si>
    <t>Schriftführer</t>
  </si>
  <si>
    <t xml:space="preserve">(bei Abweichung von den Rahmensätzen bitte kurz erläutern) </t>
  </si>
  <si>
    <t>2.2.7</t>
  </si>
  <si>
    <t>Euro</t>
  </si>
  <si>
    <t>Berechnung = pro 100 Buchungen = 12 Jahresstunden</t>
  </si>
  <si>
    <t xml:space="preserve"> geteilt d. 200</t>
  </si>
  <si>
    <r>
      <t>mindestens</t>
    </r>
    <r>
      <rPr>
        <sz val="12"/>
        <rFont val="Arial"/>
        <family val="2"/>
      </rPr>
      <t xml:space="preserve"> jedoch </t>
    </r>
  </si>
  <si>
    <r>
      <t xml:space="preserve"> </t>
    </r>
    <r>
      <rPr>
        <b/>
        <sz val="8"/>
        <rFont val="Arial"/>
        <family val="2"/>
      </rPr>
      <t>Mill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Euro</t>
    </r>
    <r>
      <rPr>
        <sz val="8"/>
        <rFont val="Arial"/>
        <family val="2"/>
      </rPr>
      <t xml:space="preserve"> = </t>
    </r>
  </si>
  <si>
    <t xml:space="preserve">pro 50.000 Euro Jahresaufwand </t>
  </si>
  <si>
    <t>9.1</t>
  </si>
  <si>
    <t>9.3</t>
  </si>
  <si>
    <t>zur Erledigung der Haushalts-, Kassen- u. Rechnungsgeschäfte) für folgende Rechtsträger:</t>
  </si>
  <si>
    <t xml:space="preserve"> je Pfarrstelle </t>
  </si>
  <si>
    <t xml:space="preserve"> Gemeindeglieder</t>
  </si>
  <si>
    <t>(pro 200 Buchungen 1 Jahresstunde)</t>
  </si>
  <si>
    <t>9.4</t>
  </si>
  <si>
    <t>3</t>
  </si>
  <si>
    <r>
      <t>Wohnungsverwaltung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für vermietete Wohnungen (ohne Pfarrwohnungen)</t>
    </r>
  </si>
  <si>
    <t>(Geldanlagen, Schuldentilgung, Wertpapierverwaltung)</t>
  </si>
  <si>
    <t>Ermittlung der Personalkosten (Personalkostenhochrechnung)</t>
  </si>
  <si>
    <t xml:space="preserve">  </t>
  </si>
  <si>
    <t>Durchschnittlich</t>
  </si>
  <si>
    <t>*Anmerkung:</t>
  </si>
  <si>
    <t>Vorbereitung der Vorstellungsgespräche einschl. Vergütungsberechnung, MAV</t>
  </si>
  <si>
    <t>pro Mitarbeiter</t>
  </si>
  <si>
    <t>4.3.5</t>
  </si>
  <si>
    <t>6.1</t>
  </si>
  <si>
    <t>6.2</t>
  </si>
  <si>
    <t xml:space="preserve">Zahlungsverkehr, Buchungen, Fertigung der Rechnungsbelege </t>
  </si>
  <si>
    <t xml:space="preserve">kann ein Zuschlag von 5- 15 % aus der Zahl der Buchungen gemacht werden. </t>
  </si>
  <si>
    <t>Personalbedarf, Stellenplan, Stellenbewertung, Arbeitszeitermittlung</t>
  </si>
  <si>
    <t>Fort- u. Weiterbildung, Teilnahme an Mitgliederversammlungen, Mitarbeiterversammlungen</t>
  </si>
  <si>
    <t>(bei externer Wohnungsverwaltung 50 %)</t>
  </si>
  <si>
    <r>
      <t xml:space="preserve">Bauaufwand insgesamt in </t>
    </r>
    <r>
      <rPr>
        <b/>
        <sz val="12"/>
        <rFont val="Arial"/>
        <family val="2"/>
      </rPr>
      <t>5 Jahren (lt. Baubücher oder ggfs. Bauübersicht oder anderer Maßstab):</t>
    </r>
    <r>
      <rPr>
        <sz val="12"/>
        <rFont val="Arial"/>
        <family val="2"/>
      </rPr>
      <t xml:space="preserve">  </t>
    </r>
  </si>
  <si>
    <t>9.5</t>
  </si>
  <si>
    <t>9.6</t>
  </si>
  <si>
    <t xml:space="preserve"> </t>
  </si>
  <si>
    <t>Mitarb.x40Std. bei Vollbesch.</t>
  </si>
  <si>
    <t xml:space="preserve">   </t>
  </si>
  <si>
    <t>Fälle x 0,08 Jahresstunden</t>
  </si>
  <si>
    <t>12 bis 30</t>
  </si>
  <si>
    <t>Andere Gebäude (z. B. Jugendheim, Waldheim, zentr. Verwaltungsgeb.) ohne Belegung</t>
  </si>
  <si>
    <t xml:space="preserve"> Vorhaben </t>
  </si>
  <si>
    <t>jährlich =</t>
  </si>
  <si>
    <t>31. 12.</t>
  </si>
  <si>
    <t>20 - 60</t>
  </si>
  <si>
    <t>0 - 40</t>
  </si>
  <si>
    <t>Information der bewirtschaftenden Stellen, pro 100 HHStellen 30 Jahresstunden</t>
  </si>
  <si>
    <t>pro Abrechungsfall bis zu 6 Stunden</t>
  </si>
  <si>
    <t>Abrechnung der Fahrtenbücher (ohne Pfarrer) pro Fall (Mitarb) jährlich 1 - 3 Stunden</t>
  </si>
  <si>
    <t xml:space="preserve"> x 1,5 Stdn.</t>
  </si>
  <si>
    <t xml:space="preserve">x 12 Stdn. </t>
  </si>
  <si>
    <t xml:space="preserve"> Gottesdienststellen </t>
  </si>
  <si>
    <t xml:space="preserve">x 15 Stdn. </t>
  </si>
  <si>
    <t xml:space="preserve"> Euro </t>
  </si>
  <si>
    <t xml:space="preserve">Euro </t>
  </si>
  <si>
    <t xml:space="preserve">Anzahl der  </t>
  </si>
  <si>
    <r>
      <t>Personen</t>
    </r>
    <r>
      <rPr>
        <sz val="12"/>
        <rFont val="Arial"/>
        <family val="2"/>
      </rPr>
      <t xml:space="preserve"> lt. Stellenplan</t>
    </r>
  </si>
  <si>
    <t>Aufgaben der (Gesamt-) Kirchenpflege</t>
  </si>
  <si>
    <t>Zeitaufwand  in Stunden *</t>
  </si>
  <si>
    <t>pro Sitzung</t>
  </si>
  <si>
    <t xml:space="preserve">pro Jahr </t>
  </si>
  <si>
    <t xml:space="preserve">ja / nein </t>
  </si>
  <si>
    <t>zusätzl. Zeitaufw. Protokollf. Stdn.</t>
  </si>
  <si>
    <t xml:space="preserve">pro Sitzung </t>
  </si>
  <si>
    <t xml:space="preserve">insg. in Stunden </t>
  </si>
  <si>
    <t xml:space="preserve">jährl. Zeitaufw. </t>
  </si>
  <si>
    <t>. . . . . . . . . . . . . . . . . . . . . . . . . . . . . . . . . . . . . . . . . . . . . . .</t>
  </si>
  <si>
    <t xml:space="preserve">Allgemeine Verwaltung </t>
  </si>
  <si>
    <t xml:space="preserve">EDV-Wartung (pro EDV-Arbeitsplatz 20 Jahresstunden) </t>
  </si>
  <si>
    <t>Finanzwesen (Haushalts-, Kassen- und Rechnungswesen, Geldvermögensverwaltung)</t>
  </si>
  <si>
    <t>Kassen- und Rechnungswesen</t>
  </si>
  <si>
    <t>einschl. Aufstellen der Finanzierungspläne und Bauausschuss</t>
  </si>
  <si>
    <t>Geldvermögensverwaltung, Kassendisposition</t>
  </si>
  <si>
    <t xml:space="preserve">je Million Euro </t>
  </si>
  <si>
    <t xml:space="preserve">Jahresstunden </t>
  </si>
  <si>
    <t>Meldestelle für ZGASt*:</t>
  </si>
  <si>
    <t>Personalplanung</t>
  </si>
  <si>
    <t>Personalführung</t>
  </si>
  <si>
    <t>Bauwesen</t>
  </si>
  <si>
    <r>
      <t>Baubuch</t>
    </r>
    <r>
      <rPr>
        <sz val="12"/>
        <rFont val="Arial"/>
        <family val="2"/>
      </rPr>
      <t xml:space="preserve"> (Vorbericht und Abschluss) pro Vorhaben 12 Stunden</t>
    </r>
  </si>
  <si>
    <t>Für sonstige Aufgaben (z.B. Teilnahme an Sitzungen, Besprechungen u. ä.)</t>
  </si>
  <si>
    <r>
      <t xml:space="preserve">Kassengemeinschaft </t>
    </r>
    <r>
      <rPr>
        <sz val="12"/>
        <rFont val="Arial"/>
        <family val="2"/>
      </rPr>
      <t>(Vereinbarung mit anderen kirchlichen Körperschaften</t>
    </r>
  </si>
  <si>
    <t xml:space="preserve">Aufwand durch Fremdbelegung kirchlicher Räume </t>
  </si>
  <si>
    <t>(z.B. Gemeinde- u. Jugendräume, Jugend- u. Freizeitheime, Waldheime)</t>
  </si>
  <si>
    <t>Der Zeitaufwand für Buchungen, Mitarbeiter und Gebäude ist in der Regel oben zu berücksichtigen,</t>
  </si>
  <si>
    <t>falls wegen der Abrechnung mit Dritten der genaue Verwaltungsaufwand ermittelt werden soll, auf getrenntem Bogen ermitteln und hier Gesamtsumme einsetzen.</t>
  </si>
  <si>
    <t>Verbundene Ämter</t>
  </si>
  <si>
    <t>Diakonie- / Sozialstation</t>
  </si>
  <si>
    <t>Diakonie- / Sozialstation auf einem gesonderten Berechnungsbogen.</t>
  </si>
  <si>
    <t>Führen der Personalakten</t>
  </si>
  <si>
    <t>Stellenbeschreibung</t>
  </si>
  <si>
    <t xml:space="preserve">Gremium </t>
  </si>
  <si>
    <t>pro Abrechnungsfall 5 - 15 Jahresstunden</t>
  </si>
  <si>
    <t>Bauvorhaben werden unter Abschnitt 6 erfasst</t>
  </si>
  <si>
    <r>
      <t xml:space="preserve">Personalverwaltung </t>
    </r>
    <r>
      <rPr>
        <sz val="12"/>
        <rFont val="Arial"/>
        <family val="2"/>
      </rPr>
      <t>(einschl. Stellen f. freiw. soz. Jahr)</t>
    </r>
  </si>
  <si>
    <t>Personalwesen</t>
  </si>
  <si>
    <t>Liegenschaftsverwaltung einschl. laufender Bauunterhaltung</t>
  </si>
  <si>
    <t xml:space="preserve">Bauschau und Ersatzbeschaffung von Inventar </t>
  </si>
  <si>
    <t xml:space="preserve">Besondere Aufgaben </t>
  </si>
  <si>
    <t xml:space="preserve">Vorschlag zur Berechnung des Zeitaufwands für eine Kirchenbezirkskasse </t>
  </si>
  <si>
    <t xml:space="preserve">Evang. Kirchenbezirk </t>
  </si>
  <si>
    <r>
      <t xml:space="preserve">Der Vorschlag ist Grundlage zur Berechnung des Zeitaufwands </t>
    </r>
    <r>
      <rPr>
        <b/>
        <sz val="12"/>
        <rFont val="Arial"/>
        <family val="2"/>
      </rPr>
      <t>aller</t>
    </r>
    <r>
      <rPr>
        <sz val="12"/>
        <rFont val="Arial"/>
        <family val="2"/>
      </rPr>
      <t xml:space="preserve">  Mitarbeiter/innen einer Kirchenbezirkskasse im Zeitraum eines Jahres.</t>
    </r>
  </si>
  <si>
    <t>Er soll die notwendigen Beschlüsse des KBA unterstützen.</t>
  </si>
  <si>
    <t>Bei kombinierten Dienstaufträgen wird für die Kirchenpflege, Diakoniestationen oder andere Einrichtungen ein extra Bogen erstellt (s. Abschn. 10).</t>
  </si>
  <si>
    <t>Angaben über die Kirchengemeinden</t>
  </si>
  <si>
    <t>Die folgenden Positionen werden bei gemeinsamen Dienststellen nur berücksichtigt, wenn sie nicht schon bei der Kirchenpflege berücksichtigt sind.</t>
  </si>
  <si>
    <t xml:space="preserve">Die Ziffern in der Randleiste entsprechen der Berechnung für die Kirchenpflegen und sind daher nicht immer fortlaufend. </t>
  </si>
  <si>
    <r>
      <t xml:space="preserve">Pfarrstellen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nur dem Bezirk zugeordnete Pfarrstellen</t>
    </r>
    <r>
      <rPr>
        <sz val="12"/>
        <rFont val="Arial"/>
        <family val="2"/>
      </rPr>
      <t>, z. B. Krankenhaus)</t>
    </r>
  </si>
  <si>
    <t>1.5</t>
  </si>
  <si>
    <t xml:space="preserve">Zahl der Kirchengemeinden </t>
  </si>
  <si>
    <t xml:space="preserve"> je 1 Jahresstunde =</t>
  </si>
  <si>
    <t>Bezirkssynode</t>
  </si>
  <si>
    <t>Kirchenbezirksausschuß</t>
  </si>
  <si>
    <t xml:space="preserve">Diakonischer Bezirksausschuß </t>
  </si>
  <si>
    <t>*Zeitaufwand (Vorbereitung der Tagesordnung und der Sitzungsunterlagen, Sitzungszeit und Nacharbeit je Sitzung 6 - 12 Stdn.)</t>
  </si>
  <si>
    <t>mit Mitarbeitern der Kirchenbezirkskasse je Mitarbeiter/in</t>
  </si>
  <si>
    <t xml:space="preserve">mit Vorsitzenden </t>
  </si>
  <si>
    <t>20 - 25</t>
  </si>
  <si>
    <t xml:space="preserve">kirchl. Institutionen, Ökumene u. a. </t>
  </si>
  <si>
    <t>Innere Organisation (Registratur der Kirchenbezirkskasse u. Adressverwaltung, Posteingang, Postausgang)</t>
  </si>
  <si>
    <t>10 - 20</t>
  </si>
  <si>
    <t>Materialbeschaffung u. Unterhaltung v. beweglichem Vermögen (wenn nicht bei Kirchenpflege bereits berücksichtigt)</t>
  </si>
  <si>
    <t>10 - 40</t>
  </si>
  <si>
    <t>(ohne Kirchenpflege, ohne Diakonie-/Sozialstation)</t>
  </si>
  <si>
    <t>20 - 50</t>
  </si>
  <si>
    <t>Falls Kibez.rechner/in Anordnungsbefugnis hat Zuschlag f. Kassenanordnungen, Kassenaufsicht</t>
  </si>
  <si>
    <t>5 - 20</t>
  </si>
  <si>
    <t>5</t>
  </si>
  <si>
    <t>3.5</t>
  </si>
  <si>
    <r>
      <t xml:space="preserve">Bezirksopfersammelstelle </t>
    </r>
    <r>
      <rPr>
        <sz val="10"/>
        <rFont val="Arial"/>
        <family val="2"/>
      </rPr>
      <t xml:space="preserve">(nur Zuschlag für die Abwicklung, die Buchungen werden bei 3.2.1 berücksichtigt) </t>
    </r>
  </si>
  <si>
    <t xml:space="preserve">Kirchengemeinden je </t>
  </si>
  <si>
    <r>
      <t>(</t>
    </r>
    <r>
      <rPr>
        <b/>
        <sz val="12"/>
        <rFont val="Arial"/>
        <family val="2"/>
      </rPr>
      <t xml:space="preserve">ohne </t>
    </r>
    <r>
      <rPr>
        <sz val="12"/>
        <rFont val="Arial"/>
        <family val="2"/>
      </rPr>
      <t>Kirchenpflege und Diakonie-/Sozialstation)</t>
    </r>
  </si>
  <si>
    <t>Wenn Kirchenbez.kasse nicht Meldestelle ist, oder die Aufgaben von einer anderen Stelle wahrgenommen werden (z. B. KVST, Dekanatamt) sind die Sätze entsprechend zu reduzieren</t>
  </si>
  <si>
    <r>
      <t xml:space="preserve">Pfarrhaus </t>
    </r>
    <r>
      <rPr>
        <b/>
        <sz val="12"/>
        <rFont val="Arial"/>
        <family val="2"/>
      </rPr>
      <t>(Eigentum Kirchenbezirk)</t>
    </r>
  </si>
  <si>
    <t>7.-8.</t>
  </si>
  <si>
    <t>Die Abschnitte 7 und 8 sind hier nicht besetzt</t>
  </si>
  <si>
    <t>nur zusätzlicher Zeitaufwand gegenüber den Ziffern 2 - 8!</t>
  </si>
  <si>
    <t xml:space="preserve">das Personalwesen, die Liegenschaftsverwaltung und das Bauwesen </t>
  </si>
  <si>
    <t>ist bei den entsprechenden Ziffern einzurechnen.</t>
  </si>
  <si>
    <r>
      <t>Öffentlichkeitsarbeit</t>
    </r>
    <r>
      <rPr>
        <sz val="12"/>
        <rFont val="Arial"/>
        <family val="2"/>
      </rPr>
      <t xml:space="preserve"> (z. B. Pressekontakte, Bezirksbriefe, Internet-Homepage)</t>
    </r>
  </si>
  <si>
    <r>
      <t>Weitere Aufgaben</t>
    </r>
    <r>
      <rPr>
        <sz val="12"/>
        <rFont val="Arial"/>
        <family val="2"/>
      </rPr>
      <t xml:space="preserve"> (soweit nicht bei der Kirchenpflege oder oben bereits berücksichtigt) </t>
    </r>
  </si>
  <si>
    <t xml:space="preserve">Zuschlag, wenn über den landeskirchlichen Kollektenplan hinaus weitere Opfer in größerem Umfang abgewickelt werden </t>
  </si>
  <si>
    <t>4.2</t>
  </si>
  <si>
    <t xml:space="preserve">Wo Rahmensätze angegeben sind ist in begründeten Fällen eine Abweichung nach unten und oben möglich. Abweichungen sind zu erläutern.  </t>
  </si>
  <si>
    <t>4</t>
  </si>
  <si>
    <r>
      <t>Abschluß der Jahresrechnung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 </t>
    </r>
  </si>
  <si>
    <t xml:space="preserve">zusätzlich pro 1.000 Buchungen </t>
  </si>
  <si>
    <t xml:space="preserve"> Jahresstunden </t>
  </si>
  <si>
    <t xml:space="preserve">Sockelbetrag </t>
  </si>
  <si>
    <t>3.2.9</t>
  </si>
  <si>
    <t xml:space="preserve">Vorbereitung der Rechnungsprüfung, Begleitung der Rechnungsprüfung </t>
  </si>
  <si>
    <t>bei Vorortprüfung</t>
  </si>
  <si>
    <t>bei Prüfung im Rechn.prüfamt</t>
  </si>
  <si>
    <t xml:space="preserve">5 - 10 </t>
  </si>
  <si>
    <r>
      <t xml:space="preserve">Dauernd </t>
    </r>
    <r>
      <rPr>
        <sz val="12"/>
        <rFont val="Arial"/>
        <family val="2"/>
      </rPr>
      <t>nach Einzelleistungen vergütete Organisten pro Gottesdienststelle 12 Stunden</t>
    </r>
  </si>
  <si>
    <t xml:space="preserve">x 0,5 Stdn. </t>
  </si>
  <si>
    <t>Durchschnittlich pro Jahr zu besetzende Stellen (nach Erfahrungswerten)</t>
  </si>
  <si>
    <t>(von den eingetragenen Werten abweichende Vorschläge sind ggf. zu erläutern)</t>
  </si>
  <si>
    <t>. . . . . . . . . . . . . . . . . . . . . . . . . . . . . . . . . . . . . . . . . . . . . . . . . . . . . . . . . . . . . . . . . . . . . . . . . . .</t>
  </si>
  <si>
    <t xml:space="preserve">. . . . . . . . . . . . . . . . . . . . . . . . . . . . </t>
  </si>
  <si>
    <t xml:space="preserve">                       (Datum) </t>
  </si>
  <si>
    <t xml:space="preserve">          (Bemerkungen, z. B. abweichende Meinung zu einzelnen Sätzen)</t>
  </si>
  <si>
    <t xml:space="preserve">Aufgestellt durch Kirchenbezirksrechner/in in Zusammenarbeit mit KBA-Vors. und Kirchl. Verw.stelle: </t>
  </si>
  <si>
    <t>Kirchenbezirksrechner/in :</t>
  </si>
  <si>
    <t>KBA-Vors. :</t>
  </si>
  <si>
    <t xml:space="preserve">Beschlossen im Kirchenbezirksausschuss am </t>
  </si>
  <si>
    <t xml:space="preserve">               (Unterschrift KBA-Vors.)</t>
  </si>
  <si>
    <t xml:space="preserve">in der das gesamte Haushalts-, Kassen- und Rechnungswesen sowie das Bauwesen und das </t>
  </si>
  <si>
    <t xml:space="preserve">Personalwesen (ggf. ohne Meldestelle) selbständig erledigt werden. </t>
  </si>
  <si>
    <t>öffentl. Bekanntmachung u. Auflegung des HHPl nach Feststellung u. Genehmigung, Mittelfristige Finanzplanung</t>
  </si>
  <si>
    <t xml:space="preserve">Hausdruckerei und Sonstiges </t>
  </si>
  <si>
    <t>Zuwendungsbestätigungen (pro 100 Fälle 8 Jahresstunden)</t>
  </si>
  <si>
    <r>
      <t xml:space="preserve">Kassendisposition, Zahlstellen, Handvorschüsse, Kassensturz, </t>
    </r>
    <r>
      <rPr>
        <sz val="9"/>
        <rFont val="Arial"/>
        <family val="2"/>
      </rPr>
      <t>kassenmäß. Abwicklung von Veranstaltungen</t>
    </r>
    <r>
      <rPr>
        <sz val="12"/>
        <rFont val="Arial"/>
        <family val="2"/>
      </rPr>
      <t xml:space="preserve">  </t>
    </r>
  </si>
  <si>
    <t xml:space="preserve">(Abschlag, wenn die Arbeiten teilweise vom Dekanatamt erledigt werden) </t>
  </si>
  <si>
    <t>Personalgewinnung u. -anstellung</t>
  </si>
  <si>
    <t>4.2.2</t>
  </si>
  <si>
    <t xml:space="preserve">Einweisung an ZGASt </t>
  </si>
  <si>
    <t>pro durchschn. pro Jahr zu besetzende Stelle 4,5 Jahresstunden (s.4.2.1)</t>
  </si>
  <si>
    <r>
      <t xml:space="preserve">1/4 wenn Meldestelle KVSt       </t>
    </r>
    <r>
      <rPr>
        <sz val="12"/>
        <rFont val="Arial"/>
        <family val="2"/>
      </rPr>
      <t>je</t>
    </r>
  </si>
  <si>
    <r>
      <t>Aufwand für</t>
    </r>
    <r>
      <rPr>
        <b/>
        <sz val="12"/>
        <rFont val="Arial"/>
        <family val="2"/>
      </rPr>
      <t xml:space="preserve"> Rechnungsstellung</t>
    </r>
  </si>
  <si>
    <r>
      <t xml:space="preserve">Aufwand für </t>
    </r>
    <r>
      <rPr>
        <b/>
        <sz val="12"/>
        <rFont val="Arial"/>
        <family val="2"/>
      </rPr>
      <t>Belegung</t>
    </r>
  </si>
  <si>
    <t>Zeitaufwand nach Erfahrungswerten (Jahresdurchschnitt)</t>
  </si>
  <si>
    <r>
      <t xml:space="preserve">Sonstige Aufgaben nicht jährlich wahrzunehmende Aufgaben </t>
    </r>
    <r>
      <rPr>
        <sz val="12"/>
        <rFont val="Arial"/>
        <family val="2"/>
      </rPr>
      <t>(z. B. Kirchenwahlen, MAV-Wahlen)</t>
    </r>
  </si>
  <si>
    <t xml:space="preserve">und Rechnungswesen sowie das Bauwesen und das Personalwesen (ggf. ohne Meldestelle) </t>
  </si>
  <si>
    <t xml:space="preserve">selbständig erledigt werden </t>
  </si>
  <si>
    <t xml:space="preserve">Zusammenfassung nach Arbeitsbereichen </t>
  </si>
  <si>
    <t xml:space="preserve">ergibt in Prozent </t>
  </si>
  <si>
    <t>der Gesamt-</t>
  </si>
  <si>
    <t xml:space="preserve">einer </t>
  </si>
  <si>
    <t xml:space="preserve">stdn. </t>
  </si>
  <si>
    <t>100%-Stelle</t>
  </si>
  <si>
    <t xml:space="preserve">1. </t>
  </si>
  <si>
    <t xml:space="preserve">Gremienarbeit </t>
  </si>
  <si>
    <t xml:space="preserve">Finanzwesen </t>
  </si>
  <si>
    <t>Liegenschaftsverw. einschl. laufender Bauunterhaltung</t>
  </si>
  <si>
    <t xml:space="preserve">6. </t>
  </si>
  <si>
    <t xml:space="preserve">Bauwesen (Neubauten und größere Umbauten) </t>
  </si>
  <si>
    <t>7.</t>
  </si>
  <si>
    <t>Kirchenregisteramt und Meldewesen</t>
  </si>
  <si>
    <t>8.</t>
  </si>
  <si>
    <t>Verwaltung der Kindertagesstätten</t>
  </si>
  <si>
    <t xml:space="preserve">9. </t>
  </si>
  <si>
    <t>10.2</t>
  </si>
  <si>
    <t xml:space="preserve">Weitere Aufgaben </t>
  </si>
  <si>
    <t xml:space="preserve">ergibt Gesamtsumme </t>
  </si>
  <si>
    <t xml:space="preserve">Basis für die Umrechnung auf die Prozente an einer 100%-Stelle sind </t>
  </si>
  <si>
    <t xml:space="preserve">Jahresstdn. </t>
  </si>
  <si>
    <t>Struktur, Pfarrstellen, Kirchengemeinden</t>
  </si>
  <si>
    <t>nicht belegt</t>
  </si>
  <si>
    <t>Kirchenbezirkskasse</t>
  </si>
  <si>
    <t>Berechnung des Zeitaufwands für eine Kirchenbezirkskasse, in der das gesamte Haushalts-, Kassen-</t>
  </si>
  <si>
    <t>Zahl der Gebäude insgesamt (nur nachrichtlich für Bewertung)</t>
  </si>
  <si>
    <t xml:space="preserve">Abschlag mit 1/2, wenn KVSt den Entwurf erstellt </t>
  </si>
  <si>
    <t>Wenn Abschluß durch KVSt erfolgt, Abschlag in Höhe der halben Sätze für beide Positionen</t>
  </si>
  <si>
    <t xml:space="preserve">Abschlag mit 75 % wenn KVSt Meldestelle ist </t>
  </si>
  <si>
    <r>
      <t>Neu- und größere Umbauten</t>
    </r>
    <r>
      <rPr>
        <sz val="12"/>
        <rFont val="Arial"/>
        <family val="2"/>
      </rPr>
      <t>(bei Kirchenbez.rechn. unter 100 % gesamter dienstlicher Inanspruchnahme erfolgt die Vergütung als Mehrarbeit gemäß § 34 BAT)</t>
    </r>
  </si>
  <si>
    <r>
      <t xml:space="preserve">Berücksichtigt werden alle </t>
    </r>
    <r>
      <rPr>
        <b/>
        <sz val="12"/>
        <rFont val="Arial"/>
        <family val="2"/>
      </rPr>
      <t>Baumaßnahmen über 70.000 € Gesamtkosten</t>
    </r>
    <r>
      <rPr>
        <sz val="12"/>
        <rFont val="Arial"/>
        <family val="2"/>
      </rPr>
      <t xml:space="preserve">, darunter handelt es sich um lfd. Instandsetzung </t>
    </r>
  </si>
  <si>
    <t xml:space="preserve">(die Additionsformel wird durch Eintrag in Feld 1.5 aktiviert, sonst leer als Vordruck)  </t>
  </si>
  <si>
    <t>pro vollbeschäftigten Mitarbeiter/in der Kirchenbezirkskasse in der Regel 40 Jahresstunden</t>
  </si>
  <si>
    <t xml:space="preserve">Abschlag 1/2 wenn Meldestelle KVSt </t>
  </si>
  <si>
    <t xml:space="preserve">entfällt, wenn Arbeit durch KVSt gemacht wird </t>
  </si>
  <si>
    <r>
      <t>Haushaltswesen</t>
    </r>
    <r>
      <rPr>
        <sz val="12"/>
        <rFont val="Arial"/>
        <family val="2"/>
      </rPr>
      <t>, Haushaltsvolumen ohne Baubücher (SB-Teil 02) z. Zt. =</t>
    </r>
  </si>
  <si>
    <r>
      <t>Gremienarbeit</t>
    </r>
    <r>
      <rPr>
        <sz val="9"/>
        <rFont val="Arial"/>
        <family val="2"/>
      </rPr>
      <t xml:space="preserve"> (Gremien einzeln aufführen, auch f. Stellvertreter, nur Mitglied kraft Amtes/Bezirkssatzung)</t>
    </r>
  </si>
  <si>
    <t xml:space="preserve">Öffentlichkeitsarbeit </t>
  </si>
  <si>
    <t>MAV-Wahlen</t>
  </si>
  <si>
    <t xml:space="preserve">Abschlag 1/3 bis 50 % wenn KVSt Meldestelle ist </t>
  </si>
  <si>
    <t>(je nach Umfang der Aufgabenerledigung durch die Meldestelle)</t>
  </si>
  <si>
    <t>4.4</t>
  </si>
  <si>
    <t xml:space="preserve">(nach Zahl der Personen, insg. max. Zahl nach 4.0) </t>
  </si>
  <si>
    <t>2,5</t>
  </si>
  <si>
    <t>4.3.1</t>
  </si>
  <si>
    <t>Dienstjubiläen</t>
  </si>
  <si>
    <t>Personen durchschnittlich pro Jahr</t>
  </si>
  <si>
    <t>Bundesfreiwilligendienst (Bufdi) pro Stelle 15 Jahresstunden</t>
  </si>
  <si>
    <t>Bufdi-Stellen</t>
  </si>
  <si>
    <t>Darin berücksichtigt sind die nach KAO zustehenden Urlaubs- und AZV-Tage, dienstfreie Tage sowie Krankheits- und andere Fehlzeiten</t>
  </si>
  <si>
    <t xml:space="preserve">Für eine/n vollbeschäftige/n Mitarbeiterin/Mitarbeiter werden 1.605 Jahresstunden angenommen. </t>
  </si>
  <si>
    <t>Stand 1. Januar 2018 (angepasst auf 39h/Woche zum 1.1.2023)</t>
  </si>
  <si>
    <t>Kurzfristig beschäftigte Aushilfskräfte pro Person und Jahr  (Auszahlung über ZGASt)</t>
  </si>
  <si>
    <t>Führen der Wanderbeilagen (Bestandsverzeichnisse und Vortragsbuch) einschl. Bestandsprüfung</t>
  </si>
  <si>
    <t>Arbeitsschutz (Gefährdungsbeurteilungen, Unterweisungen)</t>
  </si>
  <si>
    <t>Meldungen: z.B. Schwerbehindertengesetz, BEM</t>
  </si>
  <si>
    <t>für die Mitarbeiter, für die die Ki.bez.rechner/in allein verantwortlich ist (einschl. PE-Gespräch)</t>
  </si>
  <si>
    <t>9.7</t>
  </si>
  <si>
    <t>9.2</t>
  </si>
  <si>
    <t>Arbeitsplatzgestaltung, Arbeitsschutz, Arbeitszeit(-nachweise)</t>
  </si>
  <si>
    <t>Sonstiger Aufwand (z.B. Betrieb. Eingl.Managemant BEM)</t>
  </si>
  <si>
    <t>Vor-Ort-Auszahlungen (Organisten, Vertretungen)</t>
  </si>
  <si>
    <t>für die Mitarbeiter, für die die Personalführung geteilt ist (Dienst- oder Fachaufsicht)</t>
  </si>
  <si>
    <t>Weitere ständige Aufgaben (z. B. Waldheim, Arbeitsschutzausschuss ASA)</t>
  </si>
  <si>
    <t>Vertreter/in d. Kirchl.Verw.Stelle/Regionalverwaltung</t>
  </si>
  <si>
    <t>Aufgaben im Zusammenhang mit Datenschutz, IT-Sicherheit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</si>
</sst>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0.0"/>
    <numFmt numFmtId="168" formatCode="0.0%"/>
    <numFmt numFmtId="169" formatCode="_-* #,##0\ _D_M_-;\-* #,##0\ _D_M_-;_-* &quot;-&quot;??\ _D_M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164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166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10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68" fontId="0" fillId="0" borderId="0" xfId="49" applyNumberFormat="1" applyAlignment="1">
      <alignment/>
    </xf>
    <xf numFmtId="0" fontId="0" fillId="0" borderId="18" xfId="0" applyBorder="1" applyAlignment="1">
      <alignment/>
    </xf>
    <xf numFmtId="168" fontId="0" fillId="0" borderId="18" xfId="49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46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6" fillId="32" borderId="16" xfId="0" applyFont="1" applyFill="1" applyBorder="1" applyAlignment="1" applyProtection="1">
      <alignment/>
      <protection locked="0"/>
    </xf>
    <xf numFmtId="0" fontId="4" fillId="32" borderId="17" xfId="0" applyFont="1" applyFill="1" applyBorder="1" applyAlignment="1" applyProtection="1">
      <alignment/>
      <protection locked="0"/>
    </xf>
    <xf numFmtId="0" fontId="4" fillId="32" borderId="11" xfId="0" applyFont="1" applyFill="1" applyBorder="1" applyAlignment="1" applyProtection="1">
      <alignment/>
      <protection locked="0"/>
    </xf>
    <xf numFmtId="3" fontId="6" fillId="32" borderId="10" xfId="0" applyNumberFormat="1" applyFont="1" applyFill="1" applyBorder="1" applyAlignment="1" applyProtection="1">
      <alignment horizontal="right"/>
      <protection locked="0"/>
    </xf>
    <xf numFmtId="0" fontId="2" fillId="32" borderId="0" xfId="0" applyFont="1" applyFill="1" applyAlignment="1" applyProtection="1">
      <alignment/>
      <protection locked="0"/>
    </xf>
    <xf numFmtId="0" fontId="2" fillId="32" borderId="19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 applyProtection="1">
      <alignment/>
      <protection locked="0"/>
    </xf>
    <xf numFmtId="0" fontId="2" fillId="32" borderId="16" xfId="0" applyFont="1" applyFill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lef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32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32" borderId="1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2" fontId="2" fillId="0" borderId="10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2" fontId="2" fillId="32" borderId="19" xfId="0" applyNumberFormat="1" applyFont="1" applyFill="1" applyBorder="1" applyAlignment="1" applyProtection="1">
      <alignment/>
      <protection locked="0"/>
    </xf>
    <xf numFmtId="2" fontId="2" fillId="0" borderId="14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" fontId="2" fillId="32" borderId="10" xfId="0" applyNumberFormat="1" applyFont="1" applyFill="1" applyBorder="1" applyAlignment="1" applyProtection="1">
      <alignment/>
      <protection locked="0"/>
    </xf>
    <xf numFmtId="3" fontId="2" fillId="32" borderId="1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Alignment="1">
      <alignment horizontal="center"/>
    </xf>
    <xf numFmtId="1" fontId="2" fillId="32" borderId="0" xfId="0" applyNumberFormat="1" applyFont="1" applyFill="1" applyAlignment="1" applyProtection="1">
      <alignment horizontal="center"/>
      <protection locked="0"/>
    </xf>
    <xf numFmtId="4" fontId="0" fillId="0" borderId="10" xfId="0" applyNumberFormat="1" applyFont="1" applyBorder="1" applyAlignment="1">
      <alignment horizontal="right"/>
    </xf>
    <xf numFmtId="9" fontId="2" fillId="32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2" fontId="2" fillId="32" borderId="10" xfId="0" applyNumberFormat="1" applyFont="1" applyFill="1" applyBorder="1" applyAlignment="1">
      <alignment horizontal="right"/>
    </xf>
    <xf numFmtId="0" fontId="6" fillId="32" borderId="0" xfId="0" applyFont="1" applyFill="1" applyAlignment="1" applyProtection="1">
      <alignment horizontal="left"/>
      <protection locked="0"/>
    </xf>
    <xf numFmtId="0" fontId="2" fillId="32" borderId="10" xfId="0" applyFont="1" applyFill="1" applyBorder="1" applyAlignment="1">
      <alignment horizontal="right"/>
    </xf>
    <xf numFmtId="49" fontId="19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55" fillId="32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0" fontId="2" fillId="0" borderId="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118</xdr:row>
      <xdr:rowOff>28575</xdr:rowOff>
    </xdr:from>
    <xdr:to>
      <xdr:col>6</xdr:col>
      <xdr:colOff>361950</xdr:colOff>
      <xdr:row>130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62475" y="23612475"/>
          <a:ext cx="142875" cy="2276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5143500" y="7629525"/>
          <a:ext cx="800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743700" y="7629525"/>
          <a:ext cx="800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38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543800" y="7629525"/>
          <a:ext cx="800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15</xdr:col>
      <xdr:colOff>752475</xdr:colOff>
      <xdr:row>2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10906125" y="257175"/>
          <a:ext cx="141922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Ki.bez.kasse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38100</xdr:rowOff>
    </xdr:from>
    <xdr:to>
      <xdr:col>7</xdr:col>
      <xdr:colOff>533400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381500" y="38100"/>
          <a:ext cx="111442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Ki.bez.kasse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1"/>
  <sheetViews>
    <sheetView tabSelected="1" view="pageLayout" zoomScaleNormal="70" workbookViewId="0" topLeftCell="A164">
      <selection activeCell="L202" sqref="L202"/>
    </sheetView>
  </sheetViews>
  <sheetFormatPr defaultColWidth="11.421875" defaultRowHeight="12.75"/>
  <cols>
    <col min="1" max="1" width="7.140625" style="1" customWidth="1"/>
    <col min="2" max="5" width="11.421875" style="2" customWidth="1"/>
    <col min="6" max="6" width="12.28125" style="2" customWidth="1"/>
    <col min="7" max="7" width="12.00390625" style="2" bestFit="1" customWidth="1"/>
    <col min="8" max="11" width="12.00390625" style="2" customWidth="1"/>
    <col min="12" max="12" width="13.28125" style="2" customWidth="1"/>
    <col min="13" max="13" width="11.421875" style="3" customWidth="1"/>
    <col min="14" max="14" width="11.28125" style="4" customWidth="1"/>
    <col min="15" max="15" width="12.421875" style="5" customWidth="1"/>
    <col min="16" max="16" width="13.8515625" style="0" customWidth="1"/>
    <col min="17" max="17" width="12.421875" style="5" customWidth="1"/>
    <col min="18" max="18" width="13.57421875" style="2" customWidth="1"/>
    <col min="19" max="16384" width="11.421875" style="2" customWidth="1"/>
  </cols>
  <sheetData>
    <row r="1" spans="1:16" ht="16.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ht="15">
      <c r="P2" s="2"/>
    </row>
    <row r="3" spans="1:16" ht="16.5" customHeight="1">
      <c r="A3" s="151" t="s">
        <v>230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6.5" customHeight="1">
      <c r="A4" s="151" t="s">
        <v>298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16.5" customHeight="1">
      <c r="A5" s="151" t="s">
        <v>299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6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6.5" customHeight="1">
      <c r="A7" s="149" t="s">
        <v>274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6.5" customHeight="1">
      <c r="A8" s="37"/>
      <c r="B8" s="37"/>
      <c r="C8" s="37"/>
      <c r="D8" s="37"/>
      <c r="E8" s="37"/>
      <c r="F8" s="37"/>
      <c r="G8" s="37"/>
      <c r="H8" s="143" t="s">
        <v>368</v>
      </c>
      <c r="I8" s="37"/>
      <c r="J8" s="37"/>
      <c r="K8" s="37"/>
      <c r="L8" s="37"/>
      <c r="M8" s="37"/>
      <c r="N8" s="37"/>
      <c r="O8" s="51"/>
      <c r="P8" s="51"/>
    </row>
    <row r="9" spans="1:17" s="6" customFormat="1" ht="21" customHeight="1">
      <c r="A9" s="2" t="s">
        <v>231</v>
      </c>
      <c r="D9" s="94"/>
      <c r="E9" s="95"/>
      <c r="F9" s="96"/>
      <c r="M9" s="7"/>
      <c r="N9" s="8"/>
      <c r="O9" s="9"/>
      <c r="Q9" s="9"/>
    </row>
    <row r="11" spans="1:16" ht="15.75">
      <c r="A11" s="1" t="s">
        <v>232</v>
      </c>
      <c r="P11" s="2"/>
    </row>
    <row r="12" spans="1:16" ht="15">
      <c r="A12" s="1" t="s">
        <v>233</v>
      </c>
      <c r="P12" s="2"/>
    </row>
    <row r="13" spans="1:16" ht="15">
      <c r="A13" s="1" t="s">
        <v>367</v>
      </c>
      <c r="P13" s="2"/>
    </row>
    <row r="14" spans="1:16" ht="15">
      <c r="A14" s="1" t="s">
        <v>366</v>
      </c>
      <c r="P14" s="2"/>
    </row>
    <row r="15" ht="15">
      <c r="A15" s="1" t="s">
        <v>234</v>
      </c>
    </row>
    <row r="16" ht="15">
      <c r="A16" s="1" t="s">
        <v>237</v>
      </c>
    </row>
    <row r="17" ht="15">
      <c r="A17" s="1" t="s">
        <v>236</v>
      </c>
    </row>
    <row r="19" spans="1:17" s="11" customFormat="1" ht="15.75">
      <c r="A19" s="10" t="s">
        <v>1</v>
      </c>
      <c r="B19" s="11" t="s">
        <v>235</v>
      </c>
      <c r="M19" s="12"/>
      <c r="N19" s="13"/>
      <c r="O19" s="14"/>
      <c r="P19" s="20" t="s">
        <v>83</v>
      </c>
      <c r="Q19" s="14"/>
    </row>
    <row r="20" spans="1:16" ht="15.75">
      <c r="A20" s="10" t="s">
        <v>2</v>
      </c>
      <c r="B20" s="11" t="s">
        <v>81</v>
      </c>
      <c r="F20" s="12" t="s">
        <v>174</v>
      </c>
      <c r="G20" s="141"/>
      <c r="H20" s="11"/>
      <c r="I20" s="11"/>
      <c r="J20" s="11"/>
      <c r="K20" s="11"/>
      <c r="L20" s="97"/>
      <c r="M20" s="5" t="s">
        <v>143</v>
      </c>
      <c r="P20" s="21" t="s">
        <v>84</v>
      </c>
    </row>
    <row r="21" spans="1:16" ht="15.75">
      <c r="A21" s="1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P21" s="2"/>
    </row>
    <row r="22" spans="1:16" ht="15.75">
      <c r="A22" s="10" t="s">
        <v>3</v>
      </c>
      <c r="B22" s="11" t="s">
        <v>238</v>
      </c>
      <c r="L22" s="97"/>
      <c r="M22" s="44" t="s">
        <v>142</v>
      </c>
      <c r="N22" s="22" t="s">
        <v>275</v>
      </c>
      <c r="O22" s="42" t="s">
        <v>94</v>
      </c>
      <c r="P22" s="78">
        <f>IF(L22&lt;&gt;"",L22*N22,"")</f>
      </c>
    </row>
    <row r="23" spans="2:16" ht="15.75">
      <c r="B23" s="11"/>
      <c r="L23" s="19"/>
      <c r="M23" s="44"/>
      <c r="N23" s="45"/>
      <c r="O23" s="42"/>
      <c r="P23" s="117"/>
    </row>
    <row r="24" spans="1:16" ht="15.75">
      <c r="A24" s="10" t="s">
        <v>239</v>
      </c>
      <c r="B24" s="11" t="s">
        <v>240</v>
      </c>
      <c r="M24" s="97"/>
      <c r="N24" s="26" t="s">
        <v>241</v>
      </c>
      <c r="P24" s="78">
        <f>IF(M24&lt;&gt;"",SUM(M24),"")</f>
      </c>
    </row>
    <row r="25" spans="2:16" ht="15.75">
      <c r="B25" s="11"/>
      <c r="L25" s="46"/>
      <c r="M25" s="44"/>
      <c r="N25" s="45"/>
      <c r="O25" s="42"/>
      <c r="P25" s="117"/>
    </row>
    <row r="26" spans="1:17" s="11" customFormat="1" ht="15.75">
      <c r="A26" s="10" t="s">
        <v>4</v>
      </c>
      <c r="B26" s="11" t="s">
        <v>188</v>
      </c>
      <c r="M26" s="46"/>
      <c r="N26" s="66"/>
      <c r="O26" s="14"/>
      <c r="P26" s="118"/>
      <c r="Q26" s="14"/>
    </row>
    <row r="27" spans="1:16" ht="15.75">
      <c r="A27" s="10" t="s">
        <v>5</v>
      </c>
      <c r="B27" s="11" t="s">
        <v>353</v>
      </c>
      <c r="M27" s="43"/>
      <c r="N27" s="67"/>
      <c r="P27" s="119"/>
    </row>
    <row r="28" spans="7:16" ht="15">
      <c r="G28" s="48" t="s">
        <v>126</v>
      </c>
      <c r="H28" s="68" t="s">
        <v>189</v>
      </c>
      <c r="I28" s="69"/>
      <c r="J28" s="70" t="s">
        <v>130</v>
      </c>
      <c r="K28" s="72" t="s">
        <v>193</v>
      </c>
      <c r="L28" s="69"/>
      <c r="M28" s="70" t="s">
        <v>196</v>
      </c>
      <c r="N28" s="43"/>
      <c r="P28" s="119"/>
    </row>
    <row r="29" spans="3:16" ht="15">
      <c r="C29" s="2" t="s">
        <v>222</v>
      </c>
      <c r="G29" s="49" t="s">
        <v>127</v>
      </c>
      <c r="H29" s="73" t="s">
        <v>190</v>
      </c>
      <c r="I29" s="73" t="s">
        <v>191</v>
      </c>
      <c r="J29" s="71" t="s">
        <v>192</v>
      </c>
      <c r="K29" s="73" t="s">
        <v>194</v>
      </c>
      <c r="L29" s="73" t="s">
        <v>191</v>
      </c>
      <c r="M29" s="71" t="s">
        <v>195</v>
      </c>
      <c r="N29" s="43"/>
      <c r="P29" s="119"/>
    </row>
    <row r="30" spans="2:16" ht="19.5" customHeight="1">
      <c r="B30" s="2" t="s">
        <v>242</v>
      </c>
      <c r="G30" s="102"/>
      <c r="H30" s="102"/>
      <c r="I30" s="32">
        <f>IF(G30&lt;&gt;"",G30*H30,"")</f>
      </c>
      <c r="J30" s="101"/>
      <c r="K30" s="102"/>
      <c r="L30" s="32">
        <f>IF(G30&lt;&gt;"",G30*K30,"")</f>
      </c>
      <c r="M30" s="32">
        <f>IF(I30&lt;&gt;"",I30+L30,"")</f>
      </c>
      <c r="N30" s="43"/>
      <c r="P30" s="119"/>
    </row>
    <row r="31" spans="2:16" ht="19.5" customHeight="1">
      <c r="B31" s="2" t="s">
        <v>243</v>
      </c>
      <c r="G31" s="102"/>
      <c r="H31" s="102"/>
      <c r="I31" s="32">
        <f aca="true" t="shared" si="0" ref="I31:I37">IF(G31&lt;&gt;"",G31*H31,"")</f>
      </c>
      <c r="J31" s="101"/>
      <c r="K31" s="102"/>
      <c r="L31" s="32">
        <f aca="true" t="shared" si="1" ref="L31:L37">IF(G31&lt;&gt;"",G31*K31,"")</f>
      </c>
      <c r="M31" s="32">
        <f aca="true" t="shared" si="2" ref="M31:M37">IF(I31&lt;&gt;"",I31+L31,"")</f>
      </c>
      <c r="N31" s="43"/>
      <c r="P31" s="119"/>
    </row>
    <row r="32" spans="2:16" ht="19.5" customHeight="1">
      <c r="B32" s="2" t="s">
        <v>244</v>
      </c>
      <c r="G32" s="102"/>
      <c r="H32" s="102"/>
      <c r="I32" s="32">
        <f t="shared" si="0"/>
      </c>
      <c r="J32" s="101"/>
      <c r="K32" s="102"/>
      <c r="L32" s="32">
        <f t="shared" si="1"/>
      </c>
      <c r="M32" s="32">
        <f t="shared" si="2"/>
      </c>
      <c r="N32" s="43"/>
      <c r="P32" s="119"/>
    </row>
    <row r="33" spans="2:16" ht="19.5" customHeight="1">
      <c r="B33" s="98" t="s">
        <v>197</v>
      </c>
      <c r="C33" s="98"/>
      <c r="D33" s="98"/>
      <c r="E33" s="98"/>
      <c r="F33" s="98"/>
      <c r="G33" s="102"/>
      <c r="H33" s="102"/>
      <c r="I33" s="32">
        <f t="shared" si="0"/>
      </c>
      <c r="J33" s="101"/>
      <c r="K33" s="102"/>
      <c r="L33" s="32">
        <f t="shared" si="1"/>
      </c>
      <c r="M33" s="32">
        <f t="shared" si="2"/>
      </c>
      <c r="N33" s="43"/>
      <c r="P33" s="119"/>
    </row>
    <row r="34" spans="2:16" ht="19.5" customHeight="1">
      <c r="B34" s="98" t="s">
        <v>197</v>
      </c>
      <c r="C34" s="98"/>
      <c r="D34" s="98"/>
      <c r="E34" s="98"/>
      <c r="F34" s="98"/>
      <c r="G34" s="102"/>
      <c r="H34" s="102"/>
      <c r="I34" s="32">
        <f t="shared" si="0"/>
      </c>
      <c r="J34" s="101"/>
      <c r="K34" s="102"/>
      <c r="L34" s="32">
        <f t="shared" si="1"/>
      </c>
      <c r="M34" s="32">
        <f t="shared" si="2"/>
      </c>
      <c r="N34" s="43"/>
      <c r="P34" s="119"/>
    </row>
    <row r="35" spans="2:16" ht="19.5" customHeight="1">
      <c r="B35" s="98" t="s">
        <v>197</v>
      </c>
      <c r="C35" s="98"/>
      <c r="D35" s="98"/>
      <c r="E35" s="98"/>
      <c r="F35" s="98"/>
      <c r="G35" s="102"/>
      <c r="H35" s="102"/>
      <c r="I35" s="32">
        <f t="shared" si="0"/>
      </c>
      <c r="J35" s="101"/>
      <c r="K35" s="102"/>
      <c r="L35" s="32">
        <f t="shared" si="1"/>
      </c>
      <c r="M35" s="32">
        <f t="shared" si="2"/>
      </c>
      <c r="N35" s="43"/>
      <c r="P35" s="119"/>
    </row>
    <row r="36" spans="2:16" ht="19.5" customHeight="1">
      <c r="B36" s="98" t="s">
        <v>197</v>
      </c>
      <c r="C36" s="98"/>
      <c r="D36" s="98"/>
      <c r="E36" s="98"/>
      <c r="F36" s="98"/>
      <c r="G36" s="102"/>
      <c r="H36" s="102"/>
      <c r="I36" s="32">
        <f t="shared" si="0"/>
      </c>
      <c r="J36" s="101"/>
      <c r="K36" s="102"/>
      <c r="L36" s="32">
        <f t="shared" si="1"/>
      </c>
      <c r="M36" s="32">
        <f t="shared" si="2"/>
      </c>
      <c r="N36" s="43"/>
      <c r="P36" s="119"/>
    </row>
    <row r="37" spans="2:16" ht="19.5" customHeight="1" thickBot="1">
      <c r="B37" s="98" t="s">
        <v>197</v>
      </c>
      <c r="C37" s="98"/>
      <c r="D37" s="98"/>
      <c r="E37" s="98"/>
      <c r="F37" s="98"/>
      <c r="G37" s="126"/>
      <c r="H37" s="126"/>
      <c r="I37" s="128">
        <f t="shared" si="0"/>
      </c>
      <c r="J37" s="99"/>
      <c r="K37" s="126"/>
      <c r="L37" s="32">
        <f t="shared" si="1"/>
      </c>
      <c r="M37" s="128">
        <f t="shared" si="2"/>
      </c>
      <c r="N37" s="43"/>
      <c r="P37" s="119"/>
    </row>
    <row r="38" spans="2:16" ht="19.5" customHeight="1" thickBot="1">
      <c r="B38" s="11" t="s">
        <v>129</v>
      </c>
      <c r="G38" s="127">
        <f>IF(G30&lt;&gt;"",SUM(G30:G37),"")</f>
      </c>
      <c r="H38" s="74"/>
      <c r="I38" s="74">
        <f>IF(I30&lt;&gt;"",SUM(I30:I37),"")</f>
      </c>
      <c r="J38" s="74"/>
      <c r="K38" s="127"/>
      <c r="L38" s="129">
        <f>IF(L30&lt;&gt;"",SUM(L30:L37),"")</f>
      </c>
      <c r="M38" s="130">
        <f>IF(M30&lt;&gt;"",SUM(M30:M37),"")</f>
      </c>
      <c r="N38" s="46"/>
      <c r="P38" s="78">
        <f>IF(M38&lt;&gt;"",SUM(M38),"")</f>
      </c>
    </row>
    <row r="39" spans="1:17" s="6" customFormat="1" ht="15.75">
      <c r="A39" s="1"/>
      <c r="B39" s="17" t="s">
        <v>245</v>
      </c>
      <c r="M39" s="7"/>
      <c r="N39" s="8"/>
      <c r="O39" s="40"/>
      <c r="P39" s="120"/>
      <c r="Q39" s="9"/>
    </row>
    <row r="40" spans="1:16" ht="15.75">
      <c r="A40" s="10" t="s">
        <v>7</v>
      </c>
      <c r="B40" s="11" t="s">
        <v>198</v>
      </c>
      <c r="M40" s="4"/>
      <c r="P40" s="119"/>
    </row>
    <row r="41" spans="1:16" ht="15">
      <c r="A41" s="1" t="s">
        <v>8</v>
      </c>
      <c r="B41" s="2" t="s">
        <v>9</v>
      </c>
      <c r="M41" s="4"/>
      <c r="P41" s="119"/>
    </row>
    <row r="42" spans="2:16" ht="15">
      <c r="B42" s="2" t="s">
        <v>246</v>
      </c>
      <c r="M42" s="3" t="s">
        <v>10</v>
      </c>
      <c r="N42" s="4" t="s">
        <v>11</v>
      </c>
      <c r="O42" s="5" t="s">
        <v>6</v>
      </c>
      <c r="P42" s="121"/>
    </row>
    <row r="43" spans="2:16" ht="15">
      <c r="B43" s="2" t="s">
        <v>247</v>
      </c>
      <c r="M43" s="3" t="s">
        <v>10</v>
      </c>
      <c r="N43" s="4" t="s">
        <v>248</v>
      </c>
      <c r="O43" s="5" t="s">
        <v>12</v>
      </c>
      <c r="P43" s="121"/>
    </row>
    <row r="44" spans="2:16" ht="15">
      <c r="B44" s="17" t="s">
        <v>131</v>
      </c>
      <c r="P44" s="119"/>
    </row>
    <row r="45" spans="1:16" ht="15">
      <c r="A45" s="1" t="s">
        <v>13</v>
      </c>
      <c r="B45" s="2" t="s">
        <v>14</v>
      </c>
      <c r="M45" s="4"/>
      <c r="O45" s="4"/>
      <c r="P45" s="119"/>
    </row>
    <row r="46" spans="2:16" ht="15">
      <c r="B46" s="2" t="s">
        <v>249</v>
      </c>
      <c r="M46" s="3" t="s">
        <v>10</v>
      </c>
      <c r="N46" s="4" t="s">
        <v>176</v>
      </c>
      <c r="O46" s="5" t="s">
        <v>6</v>
      </c>
      <c r="P46" s="121"/>
    </row>
    <row r="47" spans="1:16" ht="15">
      <c r="A47" s="1" t="s">
        <v>15</v>
      </c>
      <c r="B47" s="2" t="s">
        <v>250</v>
      </c>
      <c r="M47" s="3" t="s">
        <v>10</v>
      </c>
      <c r="N47" s="4" t="s">
        <v>175</v>
      </c>
      <c r="O47" s="5" t="s">
        <v>6</v>
      </c>
      <c r="P47" s="121"/>
    </row>
    <row r="48" spans="1:16" ht="15">
      <c r="A48" s="1" t="s">
        <v>16</v>
      </c>
      <c r="B48" s="2" t="s">
        <v>17</v>
      </c>
      <c r="M48" s="3" t="s">
        <v>10</v>
      </c>
      <c r="N48" s="4" t="s">
        <v>251</v>
      </c>
      <c r="O48" s="5" t="s">
        <v>6</v>
      </c>
      <c r="P48" s="121"/>
    </row>
    <row r="49" spans="1:16" ht="15">
      <c r="A49" s="1" t="s">
        <v>18</v>
      </c>
      <c r="B49" s="2" t="s">
        <v>19</v>
      </c>
      <c r="P49" s="119"/>
    </row>
    <row r="50" spans="2:16" ht="15">
      <c r="B50" s="2" t="s">
        <v>252</v>
      </c>
      <c r="L50" s="53"/>
      <c r="P50" s="119"/>
    </row>
    <row r="51" spans="2:16" ht="15">
      <c r="B51" s="2" t="s">
        <v>199</v>
      </c>
      <c r="M51" s="3" t="s">
        <v>10</v>
      </c>
      <c r="N51" s="4" t="s">
        <v>253</v>
      </c>
      <c r="O51" s="5" t="s">
        <v>6</v>
      </c>
      <c r="P51" s="121"/>
    </row>
    <row r="52" spans="1:16" ht="15">
      <c r="A52" s="1" t="s">
        <v>20</v>
      </c>
      <c r="B52" s="2" t="s">
        <v>161</v>
      </c>
      <c r="P52" s="117"/>
    </row>
    <row r="53" spans="2:16" ht="15">
      <c r="B53" s="2" t="s">
        <v>349</v>
      </c>
      <c r="J53" s="19"/>
      <c r="K53" s="102"/>
      <c r="L53" s="58" t="s">
        <v>167</v>
      </c>
      <c r="M53" s="57"/>
      <c r="N53" s="102"/>
      <c r="O53" s="47"/>
      <c r="P53" s="121">
        <f>IF(K53&lt;&gt;"",K53*N53,"")</f>
      </c>
    </row>
    <row r="54" spans="1:16" ht="15">
      <c r="A54" s="1" t="s">
        <v>132</v>
      </c>
      <c r="B54" s="2" t="s">
        <v>301</v>
      </c>
      <c r="L54" s="17"/>
      <c r="N54" s="26" t="s">
        <v>166</v>
      </c>
      <c r="P54" s="121"/>
    </row>
    <row r="55" ht="15">
      <c r="P55" s="122"/>
    </row>
    <row r="56" spans="1:17" s="11" customFormat="1" ht="15.75">
      <c r="A56" s="10" t="s">
        <v>21</v>
      </c>
      <c r="B56" s="11" t="s">
        <v>200</v>
      </c>
      <c r="M56" s="12"/>
      <c r="N56" s="13"/>
      <c r="O56" s="14"/>
      <c r="P56" s="118"/>
      <c r="Q56" s="14"/>
    </row>
    <row r="57" spans="2:17" s="11" customFormat="1" ht="15.75">
      <c r="B57" s="2" t="s">
        <v>254</v>
      </c>
      <c r="M57" s="12"/>
      <c r="N57" s="13"/>
      <c r="O57" s="14"/>
      <c r="P57" s="118"/>
      <c r="Q57" s="14"/>
    </row>
    <row r="58" ht="15">
      <c r="P58" s="122"/>
    </row>
    <row r="59" spans="1:16" ht="15.75">
      <c r="A59" s="10" t="s">
        <v>22</v>
      </c>
      <c r="B59" s="11" t="s">
        <v>352</v>
      </c>
      <c r="L59" s="132"/>
      <c r="M59" s="24" t="s">
        <v>133</v>
      </c>
      <c r="P59" s="119"/>
    </row>
    <row r="60" spans="1:16" ht="15">
      <c r="A60" s="1" t="s">
        <v>23</v>
      </c>
      <c r="B60" s="2" t="s">
        <v>24</v>
      </c>
      <c r="P60" s="119"/>
    </row>
    <row r="61" spans="1:16" ht="15">
      <c r="A61" s="2"/>
      <c r="B61" s="2" t="s">
        <v>300</v>
      </c>
      <c r="P61" s="119"/>
    </row>
    <row r="62" spans="2:16" ht="15">
      <c r="B62" s="2" t="s">
        <v>177</v>
      </c>
      <c r="C62" s="53"/>
      <c r="D62" s="53"/>
      <c r="F62" s="23"/>
      <c r="G62" s="23"/>
      <c r="H62" s="23"/>
      <c r="I62" s="77"/>
      <c r="M62" s="132"/>
      <c r="N62" s="26" t="s">
        <v>85</v>
      </c>
      <c r="O62" s="15" t="s">
        <v>86</v>
      </c>
      <c r="P62" s="78">
        <f>IF(M62&lt;&gt;"",M62*30/100,"")</f>
      </c>
    </row>
    <row r="63" spans="8:16" ht="15.75">
      <c r="H63" s="11" t="s">
        <v>343</v>
      </c>
      <c r="M63" s="2"/>
      <c r="O63" s="2"/>
      <c r="P63" s="121"/>
    </row>
    <row r="64" spans="1:16" ht="15.75">
      <c r="A64" s="10" t="s">
        <v>26</v>
      </c>
      <c r="B64" s="11" t="s">
        <v>201</v>
      </c>
      <c r="P64" s="119"/>
    </row>
    <row r="65" spans="1:16" ht="15">
      <c r="A65" s="1" t="s">
        <v>27</v>
      </c>
      <c r="B65" s="2" t="s">
        <v>158</v>
      </c>
      <c r="H65" s="2" t="s">
        <v>150</v>
      </c>
      <c r="O65" s="2"/>
      <c r="P65" s="119"/>
    </row>
    <row r="66" spans="12:16" ht="15">
      <c r="L66" s="133" t="s">
        <v>28</v>
      </c>
      <c r="O66" s="50"/>
      <c r="P66" s="119"/>
    </row>
    <row r="67" spans="2:16" ht="15">
      <c r="B67" s="2" t="s">
        <v>134</v>
      </c>
      <c r="F67" s="3"/>
      <c r="L67" s="132"/>
      <c r="M67" s="18" t="s">
        <v>87</v>
      </c>
      <c r="N67" s="22" t="s">
        <v>98</v>
      </c>
      <c r="O67" s="28" t="s">
        <v>88</v>
      </c>
      <c r="P67" s="78">
        <f>IF(L67&lt;&gt;"",L67*N67/100,"")</f>
      </c>
    </row>
    <row r="68" spans="2:16" ht="15">
      <c r="B68" s="17" t="s">
        <v>29</v>
      </c>
      <c r="C68" s="17"/>
      <c r="D68" s="17"/>
      <c r="E68" s="17"/>
      <c r="F68" s="17"/>
      <c r="G68" s="17"/>
      <c r="H68" s="17"/>
      <c r="I68" s="17"/>
      <c r="J68" s="17"/>
      <c r="K68" s="17"/>
      <c r="O68" s="4"/>
      <c r="P68" s="119"/>
    </row>
    <row r="69" spans="2:16" ht="15">
      <c r="B69" s="17" t="s">
        <v>159</v>
      </c>
      <c r="C69" s="17"/>
      <c r="D69" s="17"/>
      <c r="E69" s="17"/>
      <c r="F69" s="17"/>
      <c r="G69" s="17"/>
      <c r="H69" s="17"/>
      <c r="I69" s="17"/>
      <c r="J69" s="17"/>
      <c r="K69" s="17"/>
      <c r="M69" s="2" t="s">
        <v>117</v>
      </c>
      <c r="N69" s="138"/>
      <c r="O69" s="4"/>
      <c r="P69" s="121">
        <f>IF(N69&lt;&gt;"",(P67*N69),"")</f>
      </c>
    </row>
    <row r="70" spans="2:16" ht="15">
      <c r="B70" s="2" t="s">
        <v>303</v>
      </c>
      <c r="K70" s="2" t="s">
        <v>10</v>
      </c>
      <c r="L70" s="3" t="s">
        <v>255</v>
      </c>
      <c r="N70" s="54"/>
      <c r="P70" s="121"/>
    </row>
    <row r="71" spans="1:16" ht="15">
      <c r="A71" s="1" t="s">
        <v>30</v>
      </c>
      <c r="B71" s="2" t="s">
        <v>302</v>
      </c>
      <c r="G71" s="29"/>
      <c r="H71" s="29"/>
      <c r="I71" s="29"/>
      <c r="J71" s="29"/>
      <c r="K71" s="132"/>
      <c r="L71" s="62" t="s">
        <v>169</v>
      </c>
      <c r="M71" s="59"/>
      <c r="N71" s="61" t="s">
        <v>168</v>
      </c>
      <c r="O71" s="39"/>
      <c r="P71" s="78">
        <f>IF(K71&lt;&gt;"",K71/100*8,"")</f>
      </c>
    </row>
    <row r="72" spans="13:16" ht="15">
      <c r="M72" s="2"/>
      <c r="N72" s="2"/>
      <c r="O72" s="2"/>
      <c r="P72" s="117"/>
    </row>
    <row r="73" spans="1:16" ht="15">
      <c r="A73" s="1" t="s">
        <v>31</v>
      </c>
      <c r="B73" s="2" t="s">
        <v>256</v>
      </c>
      <c r="M73" s="2"/>
      <c r="P73" s="119"/>
    </row>
    <row r="74" spans="8:16" ht="15">
      <c r="H74" s="5" t="s">
        <v>144</v>
      </c>
      <c r="L74" s="29" t="s">
        <v>28</v>
      </c>
      <c r="N74" s="132"/>
      <c r="O74" s="44" t="s">
        <v>135</v>
      </c>
      <c r="P74" s="78">
        <f>IF(N74&lt;&gt;"",N74/200,"")</f>
      </c>
    </row>
    <row r="75" spans="3:16" ht="15">
      <c r="C75" s="53"/>
      <c r="D75" s="53"/>
      <c r="E75" s="53"/>
      <c r="F75" s="53"/>
      <c r="P75" s="119"/>
    </row>
    <row r="76" spans="1:16" ht="15">
      <c r="A76" s="1" t="s">
        <v>32</v>
      </c>
      <c r="B76" s="2" t="s">
        <v>370</v>
      </c>
      <c r="M76" s="3" t="s">
        <v>89</v>
      </c>
      <c r="N76" s="4" t="s">
        <v>257</v>
      </c>
      <c r="O76" s="5" t="s">
        <v>6</v>
      </c>
      <c r="P76" s="121"/>
    </row>
    <row r="77" ht="21" customHeight="1">
      <c r="P77" s="119"/>
    </row>
    <row r="78" spans="1:16" ht="15">
      <c r="A78" s="1" t="s">
        <v>33</v>
      </c>
      <c r="B78" s="2" t="s">
        <v>35</v>
      </c>
      <c r="H78" s="17" t="s">
        <v>178</v>
      </c>
      <c r="I78" s="23"/>
      <c r="J78" s="23"/>
      <c r="K78" s="23"/>
      <c r="M78" s="132"/>
      <c r="N78" s="4" t="s">
        <v>118</v>
      </c>
      <c r="O78" s="102"/>
      <c r="P78" s="78">
        <f>IF(M78&lt;&gt;"",M78*O78,"")</f>
      </c>
    </row>
    <row r="79" spans="7:16" ht="15">
      <c r="G79" s="23"/>
      <c r="H79" s="23"/>
      <c r="I79" s="23"/>
      <c r="J79" s="23"/>
      <c r="K79" s="23"/>
      <c r="M79" s="43"/>
      <c r="O79" s="18"/>
      <c r="P79" s="117"/>
    </row>
    <row r="80" spans="2:16" ht="15">
      <c r="B80" s="2" t="s">
        <v>25</v>
      </c>
      <c r="H80" s="17" t="s">
        <v>223</v>
      </c>
      <c r="I80" s="23"/>
      <c r="J80" s="23"/>
      <c r="K80" s="23"/>
      <c r="M80" s="132"/>
      <c r="N80" s="36" t="s">
        <v>121</v>
      </c>
      <c r="O80" s="15" t="s">
        <v>86</v>
      </c>
      <c r="P80" s="121"/>
    </row>
    <row r="81" spans="2:16" ht="15">
      <c r="B81" s="2" t="s">
        <v>224</v>
      </c>
      <c r="G81" s="23"/>
      <c r="H81" s="23"/>
      <c r="I81" s="23"/>
      <c r="J81" s="23"/>
      <c r="K81" s="23"/>
      <c r="P81" s="122"/>
    </row>
    <row r="82" spans="2:16" ht="15">
      <c r="B82" s="6"/>
      <c r="G82" s="23"/>
      <c r="H82" s="23"/>
      <c r="I82" s="23"/>
      <c r="J82" s="23"/>
      <c r="K82" s="23"/>
      <c r="M82" s="43"/>
      <c r="O82" s="18"/>
      <c r="P82" s="117"/>
    </row>
    <row r="83" spans="1:16" ht="15">
      <c r="A83" s="1" t="s">
        <v>34</v>
      </c>
      <c r="B83" s="2" t="s">
        <v>179</v>
      </c>
      <c r="M83" s="132"/>
      <c r="N83" s="4" t="s">
        <v>118</v>
      </c>
      <c r="O83" s="102"/>
      <c r="P83" s="78">
        <f>IF(M83&lt;&gt;"",M83*O83,"")</f>
      </c>
    </row>
    <row r="84" spans="2:16" ht="15">
      <c r="B84" s="53"/>
      <c r="M84" s="43"/>
      <c r="O84" s="18"/>
      <c r="P84" s="117"/>
    </row>
    <row r="85" spans="1:16" ht="20.25" customHeight="1">
      <c r="A85" s="1" t="s">
        <v>36</v>
      </c>
      <c r="B85" s="2" t="s">
        <v>276</v>
      </c>
      <c r="E85" s="77"/>
      <c r="L85" s="3" t="s">
        <v>279</v>
      </c>
      <c r="M85" s="2">
        <v>20</v>
      </c>
      <c r="N85" s="2" t="s">
        <v>205</v>
      </c>
      <c r="P85" s="78">
        <v>20</v>
      </c>
    </row>
    <row r="86" spans="7:16" ht="15.75">
      <c r="G86" s="2" t="s">
        <v>277</v>
      </c>
      <c r="J86" s="2">
        <v>10</v>
      </c>
      <c r="K86" s="2" t="s">
        <v>278</v>
      </c>
      <c r="L86" s="12"/>
      <c r="M86" s="92">
        <f>IF(L67&lt;&gt;"",L67,"")</f>
      </c>
      <c r="N86" s="27" t="s">
        <v>119</v>
      </c>
      <c r="P86" s="78">
        <f>IF(M86&lt;&gt;"",M86/1000*J86,"")</f>
      </c>
    </row>
    <row r="87" spans="5:16" ht="15.75">
      <c r="E87" s="11" t="s">
        <v>344</v>
      </c>
      <c r="L87" s="12"/>
      <c r="M87" s="80"/>
      <c r="N87" s="27"/>
      <c r="P87" s="121"/>
    </row>
    <row r="88" spans="1:16" ht="15.75">
      <c r="A88" s="1" t="s">
        <v>37</v>
      </c>
      <c r="B88" s="2" t="s">
        <v>281</v>
      </c>
      <c r="L88" s="12"/>
      <c r="M88" s="80" t="s">
        <v>282</v>
      </c>
      <c r="N88" s="4" t="s">
        <v>284</v>
      </c>
      <c r="O88" s="5" t="s">
        <v>6</v>
      </c>
      <c r="P88" s="121"/>
    </row>
    <row r="89" spans="12:16" ht="15.75">
      <c r="L89" s="12"/>
      <c r="M89" s="80" t="s">
        <v>283</v>
      </c>
      <c r="N89" s="4" t="s">
        <v>146</v>
      </c>
      <c r="O89" s="5" t="s">
        <v>6</v>
      </c>
      <c r="P89" s="121"/>
    </row>
    <row r="90" spans="1:16" ht="15">
      <c r="A90" s="1" t="s">
        <v>280</v>
      </c>
      <c r="B90" s="2" t="s">
        <v>38</v>
      </c>
      <c r="M90" s="3" t="s">
        <v>89</v>
      </c>
      <c r="N90" s="4" t="s">
        <v>258</v>
      </c>
      <c r="O90" s="5" t="s">
        <v>6</v>
      </c>
      <c r="P90" s="78">
        <v>5</v>
      </c>
    </row>
    <row r="91" spans="15:16" ht="15">
      <c r="O91" s="4"/>
      <c r="P91" s="122"/>
    </row>
    <row r="92" spans="1:16" ht="15.75">
      <c r="A92" s="10" t="s">
        <v>39</v>
      </c>
      <c r="B92" s="11" t="s">
        <v>203</v>
      </c>
      <c r="O92" s="4"/>
      <c r="P92" s="119"/>
    </row>
    <row r="93" spans="2:16" ht="15">
      <c r="B93" s="2" t="s">
        <v>148</v>
      </c>
      <c r="H93" s="3" t="s">
        <v>204</v>
      </c>
      <c r="I93" s="19">
        <v>4</v>
      </c>
      <c r="J93" s="2" t="s">
        <v>205</v>
      </c>
      <c r="N93" s="102"/>
      <c r="O93" s="30" t="s">
        <v>137</v>
      </c>
      <c r="P93" s="78">
        <f>IF(N93&lt;&gt;"",N93*I93,"")</f>
      </c>
    </row>
    <row r="94" spans="12:16" ht="15.75">
      <c r="L94" s="12" t="s">
        <v>136</v>
      </c>
      <c r="M94" s="2">
        <v>12</v>
      </c>
      <c r="N94" s="2" t="s">
        <v>120</v>
      </c>
      <c r="P94" s="139">
        <f>IF(P93&gt;=12,"",12-P93)</f>
      </c>
    </row>
    <row r="95" spans="6:16" ht="15.75">
      <c r="F95" s="12"/>
      <c r="P95" s="122"/>
    </row>
    <row r="96" spans="1:16" ht="15.75">
      <c r="A96" s="10" t="s">
        <v>259</v>
      </c>
      <c r="B96" s="11" t="s">
        <v>260</v>
      </c>
      <c r="P96" s="119"/>
    </row>
    <row r="97" spans="6:16" ht="15">
      <c r="F97" s="17"/>
      <c r="J97" s="100">
        <f>IF(M24&lt;&gt;"",SUM(M24),"")</f>
      </c>
      <c r="K97" s="2" t="s">
        <v>261</v>
      </c>
      <c r="L97" s="17"/>
      <c r="M97" s="25">
        <v>2</v>
      </c>
      <c r="N97" s="26" t="s">
        <v>91</v>
      </c>
      <c r="O97" s="4"/>
      <c r="P97" s="123">
        <f>IF(J97&lt;&gt;"",J97*M97,"")</f>
      </c>
    </row>
    <row r="98" spans="2:16" ht="15">
      <c r="B98" s="2" t="s">
        <v>272</v>
      </c>
      <c r="F98" s="17"/>
      <c r="L98" s="17"/>
      <c r="M98" s="43"/>
      <c r="N98" s="60"/>
      <c r="O98" s="4"/>
      <c r="P98" s="121"/>
    </row>
    <row r="99" spans="7:16" ht="15">
      <c r="G99" s="16"/>
      <c r="H99" s="16"/>
      <c r="I99" s="16"/>
      <c r="J99" s="16"/>
      <c r="K99" s="16"/>
      <c r="P99" s="119"/>
    </row>
    <row r="100" spans="1:16" ht="15.75">
      <c r="A100" s="10" t="s">
        <v>40</v>
      </c>
      <c r="B100" s="11" t="s">
        <v>226</v>
      </c>
      <c r="C100" s="11"/>
      <c r="G100" s="2" t="s">
        <v>262</v>
      </c>
      <c r="P100" s="119"/>
    </row>
    <row r="101" spans="2:16" ht="19.5" customHeight="1">
      <c r="B101" s="2" t="s">
        <v>186</v>
      </c>
      <c r="C101" s="11" t="s">
        <v>187</v>
      </c>
      <c r="F101" s="102"/>
      <c r="P101" s="119"/>
    </row>
    <row r="102" spans="2:16" ht="20.25" customHeight="1">
      <c r="B102" s="2" t="s">
        <v>206</v>
      </c>
      <c r="E102" s="3" t="s">
        <v>41</v>
      </c>
      <c r="F102" s="2" t="s">
        <v>90</v>
      </c>
      <c r="J102" s="103"/>
      <c r="K102" s="104"/>
      <c r="L102" s="104"/>
      <c r="M102" s="105"/>
      <c r="N102" s="75"/>
      <c r="O102" s="19"/>
      <c r="P102" s="119"/>
    </row>
    <row r="103" spans="2:16" ht="15">
      <c r="B103" s="17" t="s">
        <v>152</v>
      </c>
      <c r="C103" s="17" t="s">
        <v>263</v>
      </c>
      <c r="P103" s="119"/>
    </row>
    <row r="104" spans="3:16" ht="15">
      <c r="C104" s="17"/>
      <c r="P104" s="119"/>
    </row>
    <row r="105" spans="1:16" ht="15.75">
      <c r="A105" s="10" t="s">
        <v>42</v>
      </c>
      <c r="B105" s="11" t="s">
        <v>207</v>
      </c>
      <c r="P105" s="119"/>
    </row>
    <row r="106" spans="1:16" ht="15">
      <c r="A106" s="1" t="s">
        <v>43</v>
      </c>
      <c r="B106" s="2" t="s">
        <v>160</v>
      </c>
      <c r="P106" s="119"/>
    </row>
    <row r="107" spans="2:16" ht="15">
      <c r="B107" s="2" t="s">
        <v>221</v>
      </c>
      <c r="H107" s="2" t="s">
        <v>44</v>
      </c>
      <c r="M107" s="4" t="s">
        <v>45</v>
      </c>
      <c r="N107" s="26" t="s">
        <v>91</v>
      </c>
      <c r="P107" s="78">
        <f>IF(F101&lt;&gt;"",F101/10*M107,"")</f>
      </c>
    </row>
    <row r="108" spans="10:16" ht="15">
      <c r="J108" s="77" t="s">
        <v>350</v>
      </c>
      <c r="M108" s="4"/>
      <c r="N108" s="26"/>
      <c r="P108" s="140"/>
    </row>
    <row r="109" spans="1:16" ht="15">
      <c r="A109" s="1" t="s">
        <v>46</v>
      </c>
      <c r="B109" s="2" t="s">
        <v>149</v>
      </c>
      <c r="H109" s="2" t="s">
        <v>44</v>
      </c>
      <c r="J109" s="79"/>
      <c r="M109" s="31">
        <v>2</v>
      </c>
      <c r="N109" s="26" t="s">
        <v>91</v>
      </c>
      <c r="O109" s="4"/>
      <c r="P109" s="78">
        <f>IF(F101&lt;&gt;"",F101/10*M109,"")</f>
      </c>
    </row>
    <row r="110" spans="7:16" ht="15.75">
      <c r="G110" s="11"/>
      <c r="J110" s="77" t="s">
        <v>351</v>
      </c>
      <c r="P110" s="121"/>
    </row>
    <row r="111" spans="1:16" ht="15.75">
      <c r="A111" s="10" t="s">
        <v>273</v>
      </c>
      <c r="B111" s="11" t="s">
        <v>305</v>
      </c>
      <c r="F111" s="17" t="s">
        <v>304</v>
      </c>
      <c r="P111" s="119"/>
    </row>
    <row r="112" spans="1:16" ht="15">
      <c r="A112" s="1" t="s">
        <v>47</v>
      </c>
      <c r="B112" s="2" t="s">
        <v>48</v>
      </c>
      <c r="P112" s="119"/>
    </row>
    <row r="113" spans="2:16" ht="15">
      <c r="B113" s="2" t="s">
        <v>153</v>
      </c>
      <c r="P113" s="119"/>
    </row>
    <row r="114" spans="2:16" ht="15">
      <c r="B114" s="2" t="s">
        <v>287</v>
      </c>
      <c r="G114" s="19"/>
      <c r="H114" s="19"/>
      <c r="I114" s="19"/>
      <c r="J114" s="102"/>
      <c r="K114" s="19"/>
      <c r="L114" s="3" t="s">
        <v>92</v>
      </c>
      <c r="M114" s="3">
        <v>15</v>
      </c>
      <c r="N114" s="26" t="s">
        <v>93</v>
      </c>
      <c r="O114" s="18" t="s">
        <v>86</v>
      </c>
      <c r="P114" s="78">
        <f>IF(J114&lt;&gt;"",J114*M114,"")</f>
      </c>
    </row>
    <row r="115" spans="1:16" ht="15">
      <c r="A115" s="1" t="s">
        <v>306</v>
      </c>
      <c r="B115" s="2" t="s">
        <v>50</v>
      </c>
      <c r="G115" s="19"/>
      <c r="H115" s="19"/>
      <c r="I115" s="19"/>
      <c r="K115" s="19"/>
      <c r="L115" s="3"/>
      <c r="N115" s="26"/>
      <c r="O115" s="18"/>
      <c r="P115" s="117"/>
    </row>
    <row r="116" spans="2:16" ht="15">
      <c r="B116" s="2" t="s">
        <v>307</v>
      </c>
      <c r="E116" s="17" t="s">
        <v>308</v>
      </c>
      <c r="G116" s="19"/>
      <c r="H116" s="19"/>
      <c r="I116" s="19"/>
      <c r="J116" s="77" t="s">
        <v>309</v>
      </c>
      <c r="K116" s="19"/>
      <c r="L116" s="3"/>
      <c r="M116" s="3">
        <v>4.5</v>
      </c>
      <c r="N116" s="26" t="s">
        <v>93</v>
      </c>
      <c r="O116" s="18" t="s">
        <v>86</v>
      </c>
      <c r="P116" s="78">
        <f>IF(J114&lt;&gt;"",J114*M116,"")</f>
      </c>
    </row>
    <row r="117" spans="1:16" ht="15.75">
      <c r="A117" s="2"/>
      <c r="I117" s="11" t="s">
        <v>345</v>
      </c>
      <c r="P117" s="121"/>
    </row>
    <row r="118" spans="1:16" ht="15.75">
      <c r="A118" s="10" t="s">
        <v>49</v>
      </c>
      <c r="B118" s="11" t="s">
        <v>225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43"/>
      <c r="N118" s="45"/>
      <c r="O118" s="47"/>
      <c r="P118" s="117"/>
    </row>
    <row r="119" spans="1:16" ht="15">
      <c r="A119" s="1" t="s">
        <v>361</v>
      </c>
      <c r="B119" s="2" t="s">
        <v>376</v>
      </c>
      <c r="P119" s="119"/>
    </row>
    <row r="120" spans="2:16" ht="15">
      <c r="B120" s="2" t="s">
        <v>52</v>
      </c>
      <c r="P120" s="119"/>
    </row>
    <row r="121" spans="2:16" ht="15">
      <c r="B121" s="2" t="s">
        <v>362</v>
      </c>
      <c r="O121" s="4"/>
      <c r="P121" s="117"/>
    </row>
    <row r="122" spans="2:16" ht="15">
      <c r="B122" s="2" t="s">
        <v>371</v>
      </c>
      <c r="O122" s="4"/>
      <c r="P122" s="117"/>
    </row>
    <row r="123" spans="2:16" ht="15">
      <c r="B123" s="2" t="s">
        <v>372</v>
      </c>
      <c r="O123" s="4"/>
      <c r="P123" s="119"/>
    </row>
    <row r="124" spans="2:16" ht="15">
      <c r="B124" s="2" t="s">
        <v>54</v>
      </c>
      <c r="O124" s="4"/>
      <c r="P124" s="117"/>
    </row>
    <row r="125" spans="2:16" ht="15">
      <c r="B125" s="2" t="s">
        <v>56</v>
      </c>
      <c r="L125" s="2" t="s">
        <v>154</v>
      </c>
      <c r="N125" s="4" t="s">
        <v>45</v>
      </c>
      <c r="O125" s="36" t="s">
        <v>94</v>
      </c>
      <c r="P125" s="78">
        <f>IF(F101&lt;&gt;"",SUM(F101*N125),"")</f>
      </c>
    </row>
    <row r="126" spans="2:16" ht="15">
      <c r="B126" s="2" t="s">
        <v>58</v>
      </c>
      <c r="O126" s="4"/>
      <c r="P126" s="125"/>
    </row>
    <row r="127" spans="2:16" ht="15.75">
      <c r="B127" s="2" t="s">
        <v>220</v>
      </c>
      <c r="I127" s="11" t="s">
        <v>356</v>
      </c>
      <c r="L127" s="77"/>
      <c r="O127" s="4"/>
      <c r="P127" s="140"/>
    </row>
    <row r="128" spans="2:16" ht="15.75">
      <c r="B128" s="2" t="s">
        <v>377</v>
      </c>
      <c r="I128" s="11" t="s">
        <v>357</v>
      </c>
      <c r="O128" s="4"/>
      <c r="P128" s="117"/>
    </row>
    <row r="129" spans="2:16" ht="15">
      <c r="B129" s="6" t="s">
        <v>59</v>
      </c>
      <c r="O129" s="4"/>
      <c r="P129" s="117"/>
    </row>
    <row r="130" spans="2:16" ht="15">
      <c r="B130" s="6" t="s">
        <v>60</v>
      </c>
      <c r="O130" s="4"/>
      <c r="P130" s="117"/>
    </row>
    <row r="131" spans="7:16" ht="15">
      <c r="G131" s="19"/>
      <c r="M131" s="2"/>
      <c r="N131" s="2"/>
      <c r="O131" s="2"/>
      <c r="P131" s="117"/>
    </row>
    <row r="132" spans="1:16" ht="15">
      <c r="A132" s="1" t="s">
        <v>51</v>
      </c>
      <c r="B132" s="2" t="s">
        <v>378</v>
      </c>
      <c r="G132" s="56"/>
      <c r="H132" s="19"/>
      <c r="I132" s="19"/>
      <c r="J132" s="19"/>
      <c r="K132" s="102"/>
      <c r="L132" s="2" t="s">
        <v>363</v>
      </c>
      <c r="O132" s="4" t="s">
        <v>180</v>
      </c>
      <c r="P132" s="78">
        <f>IF(K132&lt;&gt;"",K132*1.5,"")</f>
      </c>
    </row>
    <row r="133" spans="1:16" ht="15">
      <c r="A133" s="1" t="s">
        <v>53</v>
      </c>
      <c r="B133" s="2" t="s">
        <v>369</v>
      </c>
      <c r="H133" s="19"/>
      <c r="I133" s="19"/>
      <c r="J133" s="19"/>
      <c r="K133" s="102"/>
      <c r="L133" s="2" t="s">
        <v>363</v>
      </c>
      <c r="O133" s="3" t="s">
        <v>286</v>
      </c>
      <c r="P133" s="78">
        <f>IF(K133&lt;&gt;"",K133*0.5,"")</f>
      </c>
    </row>
    <row r="134" spans="1:16" ht="15.75">
      <c r="A134" s="1" t="s">
        <v>55</v>
      </c>
      <c r="B134" s="11" t="s">
        <v>285</v>
      </c>
      <c r="H134" s="19"/>
      <c r="I134" s="19"/>
      <c r="J134" s="19"/>
      <c r="K134" s="102"/>
      <c r="L134" s="2" t="s">
        <v>182</v>
      </c>
      <c r="O134" s="4" t="s">
        <v>181</v>
      </c>
      <c r="P134" s="78">
        <f>IF(K134&lt;&gt;"",K134*12,"")</f>
      </c>
    </row>
    <row r="135" spans="1:16" ht="15">
      <c r="A135" s="1" t="s">
        <v>155</v>
      </c>
      <c r="B135" s="2" t="s">
        <v>364</v>
      </c>
      <c r="K135" s="102"/>
      <c r="L135" s="2" t="s">
        <v>365</v>
      </c>
      <c r="O135" s="3" t="s">
        <v>183</v>
      </c>
      <c r="P135" s="78">
        <f>IF(K135&lt;&gt;"",K135*15,"")</f>
      </c>
    </row>
    <row r="136" spans="1:16" ht="15.75">
      <c r="A136" s="10" t="s">
        <v>358</v>
      </c>
      <c r="B136" s="11" t="s">
        <v>208</v>
      </c>
      <c r="D136" s="2" t="s">
        <v>359</v>
      </c>
      <c r="O136" s="4"/>
      <c r="P136" s="33"/>
    </row>
    <row r="137" spans="2:16" ht="15">
      <c r="B137" s="2" t="s">
        <v>373</v>
      </c>
      <c r="M137" s="142"/>
      <c r="N137" s="35" t="s">
        <v>95</v>
      </c>
      <c r="O137" s="22" t="s">
        <v>125</v>
      </c>
      <c r="P137" s="32">
        <f>IF(M137&lt;&gt;"",M137*O137,"")</f>
      </c>
    </row>
    <row r="138" spans="2:16" ht="15">
      <c r="B138" s="2" t="s">
        <v>379</v>
      </c>
      <c r="M138" s="142"/>
      <c r="N138" s="35" t="s">
        <v>95</v>
      </c>
      <c r="O138" s="22" t="s">
        <v>360</v>
      </c>
      <c r="P138" s="32">
        <f>IF(M138&lt;&gt;"",M138*O138,"")</f>
      </c>
    </row>
    <row r="139" spans="13:16" ht="15">
      <c r="M139" s="43"/>
      <c r="N139" s="35"/>
      <c r="O139" s="45"/>
      <c r="P139" s="117"/>
    </row>
    <row r="140" spans="1:16" ht="15.75">
      <c r="A140" s="10" t="s">
        <v>61</v>
      </c>
      <c r="B140" s="11" t="s">
        <v>227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N140" s="37" t="s">
        <v>100</v>
      </c>
      <c r="O140" s="37" t="s">
        <v>102</v>
      </c>
      <c r="P140" s="119"/>
    </row>
    <row r="141" spans="1:16" ht="15.75">
      <c r="A141" s="10"/>
      <c r="B141" s="11" t="s">
        <v>228</v>
      </c>
      <c r="C141" s="11"/>
      <c r="F141" s="11"/>
      <c r="N141" s="37" t="s">
        <v>101</v>
      </c>
      <c r="O141" s="37" t="s">
        <v>84</v>
      </c>
      <c r="P141" s="119"/>
    </row>
    <row r="142" spans="1:16" ht="15.75">
      <c r="A142" s="1" t="s">
        <v>62</v>
      </c>
      <c r="B142" s="2" t="s">
        <v>264</v>
      </c>
      <c r="N142" s="131"/>
      <c r="O142" s="135" t="s">
        <v>98</v>
      </c>
      <c r="P142" s="78">
        <f aca="true" t="shared" si="3" ref="P142:P148">IF(N142&lt;&gt;"",N142*O142,"")</f>
      </c>
    </row>
    <row r="143" spans="1:16" ht="15.75">
      <c r="A143" s="1" t="s">
        <v>63</v>
      </c>
      <c r="B143" s="2" t="s">
        <v>122</v>
      </c>
      <c r="N143" s="131"/>
      <c r="O143" s="135" t="s">
        <v>97</v>
      </c>
      <c r="P143" s="78">
        <f t="shared" si="3"/>
      </c>
    </row>
    <row r="144" spans="1:16" ht="15">
      <c r="A144" s="1" t="s">
        <v>64</v>
      </c>
      <c r="B144" s="2" t="s">
        <v>65</v>
      </c>
      <c r="N144" s="131"/>
      <c r="O144" s="135" t="s">
        <v>97</v>
      </c>
      <c r="P144" s="78">
        <f t="shared" si="3"/>
      </c>
    </row>
    <row r="145" spans="1:16" ht="15.75">
      <c r="A145" s="1" t="s">
        <v>66</v>
      </c>
      <c r="B145" s="2" t="s">
        <v>147</v>
      </c>
      <c r="I145" s="2" t="s">
        <v>162</v>
      </c>
      <c r="N145" s="131"/>
      <c r="O145" s="135">
        <v>12</v>
      </c>
      <c r="P145" s="78">
        <f t="shared" si="3"/>
      </c>
    </row>
    <row r="146" spans="1:16" ht="15">
      <c r="A146" s="1" t="s">
        <v>67</v>
      </c>
      <c r="B146" s="2" t="s">
        <v>171</v>
      </c>
      <c r="M146" s="3" t="s">
        <v>170</v>
      </c>
      <c r="N146" s="131"/>
      <c r="O146" s="136"/>
      <c r="P146" s="78">
        <f t="shared" si="3"/>
      </c>
    </row>
    <row r="147" spans="2:16" ht="15.75">
      <c r="B147" s="11" t="s">
        <v>342</v>
      </c>
      <c r="K147" s="92">
        <f>IF(SUM(N142+N143+N146)&lt;&gt;"","",SUM(N142+N143+N146))</f>
      </c>
      <c r="N147" s="134"/>
      <c r="O147" s="135"/>
      <c r="P147" s="117"/>
    </row>
    <row r="148" spans="1:16" ht="15">
      <c r="A148" s="1" t="s">
        <v>68</v>
      </c>
      <c r="B148" s="2" t="s">
        <v>105</v>
      </c>
      <c r="N148" s="131"/>
      <c r="O148" s="136"/>
      <c r="P148" s="78">
        <f t="shared" si="3"/>
      </c>
    </row>
    <row r="149" spans="1:16" ht="15">
      <c r="A149" s="1" t="s">
        <v>70</v>
      </c>
      <c r="B149" s="5" t="s">
        <v>69</v>
      </c>
      <c r="D149" s="5" t="s">
        <v>103</v>
      </c>
      <c r="G149" s="107"/>
      <c r="H149" s="107"/>
      <c r="I149" s="107"/>
      <c r="J149" s="107"/>
      <c r="K149" s="107"/>
      <c r="L149" s="107"/>
      <c r="M149" s="131"/>
      <c r="N149" s="106" t="s">
        <v>104</v>
      </c>
      <c r="O149" s="131"/>
      <c r="P149" s="78">
        <f>IF(M149&lt;&gt;"",M149*O149,"")</f>
      </c>
    </row>
    <row r="150" spans="1:16" ht="15">
      <c r="A150" s="2"/>
      <c r="L150" s="3"/>
      <c r="M150" s="4"/>
      <c r="P150" s="117"/>
    </row>
    <row r="151" spans="1:16" ht="15.75">
      <c r="A151" s="10" t="s">
        <v>71</v>
      </c>
      <c r="B151" s="11" t="s">
        <v>209</v>
      </c>
      <c r="C151" s="11"/>
      <c r="P151" s="119"/>
    </row>
    <row r="152" spans="1:16" ht="15.75">
      <c r="A152" s="10" t="s">
        <v>156</v>
      </c>
      <c r="B152" s="11" t="s">
        <v>346</v>
      </c>
      <c r="P152" s="119"/>
    </row>
    <row r="153" spans="1:16" ht="15.75">
      <c r="A153" s="10"/>
      <c r="B153" s="2" t="s">
        <v>347</v>
      </c>
      <c r="P153" s="119"/>
    </row>
    <row r="154" spans="2:16" ht="15">
      <c r="B154" s="2" t="s">
        <v>72</v>
      </c>
      <c r="P154" s="119"/>
    </row>
    <row r="155" spans="2:22" ht="15.75">
      <c r="B155" s="2" t="s">
        <v>163</v>
      </c>
      <c r="E155" s="11"/>
      <c r="H155" s="11"/>
      <c r="L155" s="108"/>
      <c r="M155" s="63" t="s">
        <v>184</v>
      </c>
      <c r="N155" s="55"/>
      <c r="O155" s="55"/>
      <c r="P155" s="116"/>
      <c r="Q155" s="2"/>
      <c r="R155" s="3"/>
      <c r="S155" s="4"/>
      <c r="T155" s="5"/>
      <c r="U155" s="33"/>
      <c r="V155" s="5"/>
    </row>
    <row r="156" spans="2:22" ht="15">
      <c r="B156" s="2" t="s">
        <v>73</v>
      </c>
      <c r="L156" s="137">
        <f>IF(L155&lt;&gt;"",L155/5,"")</f>
      </c>
      <c r="M156" s="63" t="s">
        <v>185</v>
      </c>
      <c r="N156" s="55"/>
      <c r="O156" s="55"/>
      <c r="P156" s="116"/>
      <c r="Q156" s="2"/>
      <c r="R156" s="3"/>
      <c r="S156" s="4"/>
      <c r="T156" s="5"/>
      <c r="U156" s="33"/>
      <c r="V156" s="5"/>
    </row>
    <row r="157" spans="2:16" ht="15">
      <c r="B157" s="2" t="s">
        <v>123</v>
      </c>
      <c r="E157" s="2" t="s">
        <v>138</v>
      </c>
      <c r="M157" s="4" t="s">
        <v>96</v>
      </c>
      <c r="N157" s="2" t="s">
        <v>91</v>
      </c>
      <c r="P157" s="78">
        <f>IF(L156&lt;"",L156/50000*M157,"")</f>
      </c>
    </row>
    <row r="158" spans="2:16" ht="15">
      <c r="B158" s="2" t="s">
        <v>202</v>
      </c>
      <c r="P158" s="119"/>
    </row>
    <row r="159" spans="1:16" ht="15.75">
      <c r="A159" s="10" t="s">
        <v>157</v>
      </c>
      <c r="B159" s="11" t="s">
        <v>210</v>
      </c>
      <c r="L159" s="64" t="s">
        <v>151</v>
      </c>
      <c r="M159" s="102"/>
      <c r="N159" s="26" t="s">
        <v>172</v>
      </c>
      <c r="O159" s="4" t="s">
        <v>173</v>
      </c>
      <c r="P159" s="78">
        <f>IF(M159&lt;&gt;"",M159*12,"")</f>
      </c>
    </row>
    <row r="160" spans="12:16" ht="15">
      <c r="L160" s="64"/>
      <c r="M160" s="65"/>
      <c r="N160" s="26"/>
      <c r="O160" s="4"/>
      <c r="P160" s="117"/>
    </row>
    <row r="161" spans="1:16" ht="15.75">
      <c r="A161" s="10" t="s">
        <v>265</v>
      </c>
      <c r="B161" s="11" t="s">
        <v>266</v>
      </c>
      <c r="C161" s="11"/>
      <c r="D161" s="11"/>
      <c r="E161" s="11"/>
      <c r="F161" s="11"/>
      <c r="G161" s="11"/>
      <c r="H161" s="11"/>
      <c r="I161" s="11"/>
      <c r="J161" s="11"/>
      <c r="K161" s="11"/>
      <c r="P161" s="117"/>
    </row>
    <row r="162" spans="12:16" ht="15">
      <c r="L162" s="19"/>
      <c r="P162" s="124"/>
    </row>
    <row r="163" spans="1:16" ht="15.75">
      <c r="A163" s="10" t="s">
        <v>74</v>
      </c>
      <c r="B163" s="11" t="s">
        <v>229</v>
      </c>
      <c r="C163" s="11"/>
      <c r="D163" s="11"/>
      <c r="P163" s="119"/>
    </row>
    <row r="164" spans="1:16" ht="15.75">
      <c r="A164" s="10" t="s">
        <v>139</v>
      </c>
      <c r="B164" s="11" t="s">
        <v>212</v>
      </c>
      <c r="P164" s="119"/>
    </row>
    <row r="165" spans="2:16" ht="15.75">
      <c r="B165" s="2" t="s">
        <v>141</v>
      </c>
      <c r="L165" s="46"/>
      <c r="M165" s="47"/>
      <c r="P165" s="119"/>
    </row>
    <row r="166" spans="2:16" ht="15.75">
      <c r="B166" s="98" t="s">
        <v>128</v>
      </c>
      <c r="C166" s="98"/>
      <c r="D166" s="98"/>
      <c r="E166" s="98"/>
      <c r="F166" s="98"/>
      <c r="G166" s="98"/>
      <c r="L166" s="46"/>
      <c r="M166" s="47"/>
      <c r="P166" s="119"/>
    </row>
    <row r="167" spans="2:16" ht="15.75">
      <c r="B167" s="98" t="s">
        <v>128</v>
      </c>
      <c r="C167" s="98"/>
      <c r="D167" s="98"/>
      <c r="E167" s="98"/>
      <c r="F167" s="98"/>
      <c r="G167" s="98"/>
      <c r="L167" s="46"/>
      <c r="M167" s="47"/>
      <c r="P167" s="119"/>
    </row>
    <row r="168" ht="15">
      <c r="P168" s="122"/>
    </row>
    <row r="169" spans="2:16" ht="15.75">
      <c r="B169" s="11" t="s">
        <v>267</v>
      </c>
      <c r="P169" s="121"/>
    </row>
    <row r="170" spans="2:16" ht="15">
      <c r="B170" s="2" t="s">
        <v>76</v>
      </c>
      <c r="P170" s="119"/>
    </row>
    <row r="171" spans="2:16" ht="15" customHeight="1">
      <c r="B171" s="2" t="s">
        <v>268</v>
      </c>
      <c r="P171" s="119"/>
    </row>
    <row r="172" spans="2:16" ht="15">
      <c r="B172" s="2" t="s">
        <v>269</v>
      </c>
      <c r="P172" s="122"/>
    </row>
    <row r="173" ht="15">
      <c r="P173" s="122"/>
    </row>
    <row r="174" spans="1:16" ht="15.75">
      <c r="A174" s="10" t="s">
        <v>375</v>
      </c>
      <c r="B174" s="2" t="s">
        <v>211</v>
      </c>
      <c r="P174" s="119"/>
    </row>
    <row r="175" spans="2:16" ht="15.75">
      <c r="B175" s="2" t="s">
        <v>82</v>
      </c>
      <c r="N175" s="4" t="s">
        <v>99</v>
      </c>
      <c r="O175" s="27" t="s">
        <v>106</v>
      </c>
      <c r="P175" s="121"/>
    </row>
    <row r="176" ht="15">
      <c r="P176" s="119"/>
    </row>
    <row r="177" ht="15">
      <c r="P177" s="117"/>
    </row>
    <row r="178" spans="1:16" ht="15.75">
      <c r="A178" s="10" t="s">
        <v>140</v>
      </c>
      <c r="B178" s="11" t="s">
        <v>213</v>
      </c>
      <c r="P178" s="119"/>
    </row>
    <row r="179" spans="1:16" ht="15.75">
      <c r="A179" s="10"/>
      <c r="B179" s="2" t="s">
        <v>214</v>
      </c>
      <c r="P179" s="119"/>
    </row>
    <row r="180" spans="1:16" ht="15.75">
      <c r="A180" s="10"/>
      <c r="B180" s="2" t="s">
        <v>311</v>
      </c>
      <c r="F180" s="2" t="s">
        <v>107</v>
      </c>
      <c r="L180" s="132"/>
      <c r="M180" s="5" t="s">
        <v>108</v>
      </c>
      <c r="N180" s="4" t="s">
        <v>57</v>
      </c>
      <c r="O180" s="27" t="s">
        <v>106</v>
      </c>
      <c r="P180" s="78">
        <f>IF(L180&lt;&gt;"",L180/10*N180,"")</f>
      </c>
    </row>
    <row r="181" spans="1:16" ht="15.75">
      <c r="A181" s="10"/>
      <c r="B181" s="2" t="s">
        <v>310</v>
      </c>
      <c r="F181" s="2" t="s">
        <v>107</v>
      </c>
      <c r="L181" s="132"/>
      <c r="M181" s="5" t="s">
        <v>108</v>
      </c>
      <c r="N181" s="4" t="s">
        <v>57</v>
      </c>
      <c r="O181" s="27" t="s">
        <v>106</v>
      </c>
      <c r="P181" s="78">
        <f>IF(L181&lt;&gt;"",L181/10*N181,"")</f>
      </c>
    </row>
    <row r="182" spans="1:16" ht="15.75">
      <c r="A182" s="10"/>
      <c r="P182" s="119"/>
    </row>
    <row r="183" spans="1:16" ht="15.75">
      <c r="A183" s="10" t="s">
        <v>145</v>
      </c>
      <c r="B183" s="11" t="s">
        <v>380</v>
      </c>
      <c r="P183" s="119"/>
    </row>
    <row r="184" spans="2:16" ht="15">
      <c r="B184" s="2" t="s">
        <v>124</v>
      </c>
      <c r="P184" s="119"/>
    </row>
    <row r="185" spans="2:16" ht="15">
      <c r="B185" s="76" t="s">
        <v>215</v>
      </c>
      <c r="P185" s="117"/>
    </row>
    <row r="186" spans="2:16" ht="15">
      <c r="B186" s="76" t="s">
        <v>216</v>
      </c>
      <c r="P186" s="117"/>
    </row>
    <row r="187" spans="2:16" ht="15">
      <c r="B187" s="145"/>
      <c r="C187" s="98"/>
      <c r="D187" s="98"/>
      <c r="E187" s="98"/>
      <c r="F187" s="98"/>
      <c r="G187" s="98"/>
      <c r="P187" s="121"/>
    </row>
    <row r="188" spans="2:16" ht="15">
      <c r="B188" s="98" t="s">
        <v>109</v>
      </c>
      <c r="C188" s="98"/>
      <c r="D188" s="98"/>
      <c r="E188" s="98"/>
      <c r="F188" s="98"/>
      <c r="G188" s="98"/>
      <c r="P188" s="121"/>
    </row>
    <row r="189" spans="2:16" ht="15">
      <c r="B189" s="98" t="s">
        <v>109</v>
      </c>
      <c r="C189" s="98"/>
      <c r="D189" s="98"/>
      <c r="E189" s="98"/>
      <c r="F189" s="98"/>
      <c r="G189" s="98"/>
      <c r="P189" s="121"/>
    </row>
    <row r="190" spans="1:16" ht="15.75">
      <c r="A190" s="10" t="s">
        <v>164</v>
      </c>
      <c r="B190" s="11" t="s">
        <v>270</v>
      </c>
      <c r="J190" s="2" t="s">
        <v>312</v>
      </c>
      <c r="P190" s="117"/>
    </row>
    <row r="191" spans="2:16" ht="15">
      <c r="B191" s="98" t="s">
        <v>354</v>
      </c>
      <c r="C191" s="98"/>
      <c r="D191" s="98"/>
      <c r="E191" s="98"/>
      <c r="F191" s="98"/>
      <c r="G191" s="98"/>
      <c r="H191" s="98"/>
      <c r="P191" s="121"/>
    </row>
    <row r="192" spans="1:16" ht="15.75">
      <c r="A192" s="10" t="s">
        <v>165</v>
      </c>
      <c r="B192" s="11" t="s">
        <v>313</v>
      </c>
      <c r="P192" s="125"/>
    </row>
    <row r="193" spans="1:16" ht="15.75">
      <c r="A193" s="10"/>
      <c r="B193" s="98" t="s">
        <v>355</v>
      </c>
      <c r="C193" s="98"/>
      <c r="D193" s="98"/>
      <c r="E193" s="98"/>
      <c r="F193" s="98"/>
      <c r="G193" s="98"/>
      <c r="H193" s="98"/>
      <c r="J193" s="2" t="s">
        <v>312</v>
      </c>
      <c r="P193" s="121"/>
    </row>
    <row r="194" spans="1:16" ht="15">
      <c r="A194" s="2"/>
      <c r="B194" s="146"/>
      <c r="C194" s="146"/>
      <c r="D194" s="146"/>
      <c r="E194" s="146"/>
      <c r="F194" s="146"/>
      <c r="G194" s="146"/>
      <c r="H194" s="146"/>
      <c r="P194" s="125"/>
    </row>
    <row r="195" spans="1:16" ht="15.75">
      <c r="A195" s="10" t="s">
        <v>374</v>
      </c>
      <c r="B195" s="147" t="s">
        <v>382</v>
      </c>
      <c r="C195" s="146"/>
      <c r="D195" s="146"/>
      <c r="E195" s="146"/>
      <c r="F195" s="146"/>
      <c r="G195" s="146"/>
      <c r="H195" s="146"/>
      <c r="P195" s="139"/>
    </row>
    <row r="196" spans="1:16" ht="15.75">
      <c r="A196" s="10"/>
      <c r="B196" s="147"/>
      <c r="C196" s="146"/>
      <c r="D196" s="146"/>
      <c r="E196" s="146"/>
      <c r="F196" s="146"/>
      <c r="G196" s="146"/>
      <c r="H196" s="146"/>
      <c r="P196" s="125"/>
    </row>
    <row r="197" ht="15">
      <c r="P197" s="122"/>
    </row>
    <row r="198" spans="1:16" ht="15.75">
      <c r="A198" s="10" t="s">
        <v>99</v>
      </c>
      <c r="B198" s="11" t="s">
        <v>217</v>
      </c>
      <c r="P198" s="119"/>
    </row>
    <row r="199" spans="1:16" ht="15.75">
      <c r="A199" s="10" t="s">
        <v>75</v>
      </c>
      <c r="B199" s="11" t="s">
        <v>218</v>
      </c>
      <c r="P199" s="119"/>
    </row>
    <row r="200" spans="2:16" ht="15">
      <c r="B200" s="2" t="s">
        <v>78</v>
      </c>
      <c r="P200" s="119"/>
    </row>
    <row r="201" spans="2:16" ht="15">
      <c r="B201" s="107" t="s">
        <v>219</v>
      </c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9"/>
      <c r="N201" s="110"/>
      <c r="O201" s="111"/>
      <c r="P201" s="121"/>
    </row>
    <row r="202" spans="2:16" ht="15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9"/>
      <c r="N202" s="110"/>
      <c r="O202" s="111"/>
      <c r="P202" s="122"/>
    </row>
    <row r="203" ht="15">
      <c r="P203" s="122"/>
    </row>
    <row r="204" spans="1:16" ht="15.75">
      <c r="A204" s="10" t="s">
        <v>77</v>
      </c>
      <c r="B204" s="11" t="s">
        <v>271</v>
      </c>
      <c r="J204" s="107"/>
      <c r="K204" s="107"/>
      <c r="L204" s="107"/>
      <c r="M204" s="109"/>
      <c r="N204" s="110"/>
      <c r="O204" s="111"/>
      <c r="P204" s="119"/>
    </row>
    <row r="205" spans="2:16" ht="15">
      <c r="B205" s="2" t="s">
        <v>79</v>
      </c>
      <c r="J205" s="107"/>
      <c r="K205" s="107"/>
      <c r="L205" s="107"/>
      <c r="M205" s="109"/>
      <c r="N205" s="110"/>
      <c r="O205" s="111"/>
      <c r="P205" s="119"/>
    </row>
    <row r="206" spans="2:16" ht="15">
      <c r="B206" s="2" t="s">
        <v>80</v>
      </c>
      <c r="J206" s="107"/>
      <c r="K206" s="107"/>
      <c r="L206" s="107"/>
      <c r="M206" s="109"/>
      <c r="N206" s="110"/>
      <c r="O206" s="111"/>
      <c r="P206" s="119"/>
    </row>
    <row r="207" spans="2:16" ht="15">
      <c r="B207" s="2" t="s">
        <v>110</v>
      </c>
      <c r="J207" s="107"/>
      <c r="K207" s="107"/>
      <c r="L207" s="107"/>
      <c r="M207" s="109"/>
      <c r="N207" s="110"/>
      <c r="O207" s="111"/>
      <c r="P207" s="121"/>
    </row>
    <row r="208" ht="15.75" thickBot="1">
      <c r="P208" s="122"/>
    </row>
    <row r="209" spans="2:16" ht="16.5" thickBot="1">
      <c r="B209" s="11" t="s">
        <v>111</v>
      </c>
      <c r="O209" s="93" t="s">
        <v>348</v>
      </c>
      <c r="P209" s="41">
        <f>IF(P24&lt;&gt;"",SUM(P22:P208),"")</f>
      </c>
    </row>
    <row r="210" spans="2:12" ht="15">
      <c r="B210" s="2" t="s">
        <v>112</v>
      </c>
      <c r="G210" s="144">
        <v>1605</v>
      </c>
      <c r="L210" s="2" t="s">
        <v>113</v>
      </c>
    </row>
    <row r="211" spans="12:16" ht="15">
      <c r="L211" s="2" t="s">
        <v>114</v>
      </c>
      <c r="P211" s="52">
        <f>IF(P209&lt;&gt;"",P209/G210,"")</f>
      </c>
    </row>
    <row r="212" ht="15">
      <c r="P212" s="148"/>
    </row>
    <row r="213" ht="15">
      <c r="P213" s="148"/>
    </row>
    <row r="214" ht="15">
      <c r="P214" s="148"/>
    </row>
    <row r="216" ht="15.75">
      <c r="B216" s="11" t="s">
        <v>293</v>
      </c>
    </row>
    <row r="217" ht="15">
      <c r="B217" s="2" t="s">
        <v>288</v>
      </c>
    </row>
    <row r="218" ht="15">
      <c r="N218" s="2"/>
    </row>
    <row r="219" spans="2:16" ht="15">
      <c r="B219" s="107" t="s">
        <v>294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9"/>
      <c r="N219" s="107"/>
      <c r="O219" s="111"/>
      <c r="P219" s="112"/>
    </row>
    <row r="220" spans="2:16" ht="15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9"/>
      <c r="N220" s="110"/>
      <c r="O220" s="111"/>
      <c r="P220" s="112"/>
    </row>
    <row r="221" spans="2:16" ht="15">
      <c r="B221" s="107"/>
      <c r="C221" s="107"/>
      <c r="D221" s="107" t="s">
        <v>115</v>
      </c>
      <c r="E221" s="107"/>
      <c r="F221" s="107" t="s">
        <v>290</v>
      </c>
      <c r="G221" s="107"/>
      <c r="H221" s="107"/>
      <c r="I221" s="107" t="s">
        <v>289</v>
      </c>
      <c r="J221" s="107"/>
      <c r="K221" s="107"/>
      <c r="L221" s="107"/>
      <c r="M221" s="109"/>
      <c r="N221" s="110"/>
      <c r="O221" s="111"/>
      <c r="P221" s="112"/>
    </row>
    <row r="222" spans="2:16" ht="15">
      <c r="B222" s="107"/>
      <c r="C222" s="107"/>
      <c r="D222" s="113" t="s">
        <v>291</v>
      </c>
      <c r="E222" s="107"/>
      <c r="F222" s="107"/>
      <c r="G222" s="114" t="s">
        <v>116</v>
      </c>
      <c r="H222" s="107"/>
      <c r="I222" s="113" t="s">
        <v>292</v>
      </c>
      <c r="J222" s="107"/>
      <c r="K222" s="107"/>
      <c r="L222" s="107"/>
      <c r="M222" s="109"/>
      <c r="N222" s="110"/>
      <c r="O222" s="111"/>
      <c r="P222" s="112"/>
    </row>
    <row r="223" spans="2:16" ht="15">
      <c r="B223" s="107"/>
      <c r="C223" s="107"/>
      <c r="D223" s="113"/>
      <c r="E223" s="107"/>
      <c r="F223" s="107"/>
      <c r="G223" s="114"/>
      <c r="H223" s="107"/>
      <c r="I223" s="113"/>
      <c r="J223" s="107"/>
      <c r="K223" s="107"/>
      <c r="L223" s="107"/>
      <c r="M223" s="109"/>
      <c r="N223" s="110"/>
      <c r="O223" s="111"/>
      <c r="P223" s="112"/>
    </row>
    <row r="224" spans="2:16" ht="15">
      <c r="B224" s="107" t="s">
        <v>295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9"/>
      <c r="N224" s="107"/>
      <c r="O224" s="111"/>
      <c r="P224" s="112"/>
    </row>
    <row r="225" spans="2:16" ht="15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9"/>
      <c r="N225" s="110"/>
      <c r="O225" s="111"/>
      <c r="P225" s="112"/>
    </row>
    <row r="226" spans="2:16" ht="15">
      <c r="B226" s="107"/>
      <c r="C226" s="107"/>
      <c r="D226" s="107" t="s">
        <v>115</v>
      </c>
      <c r="E226" s="107"/>
      <c r="F226" s="107" t="s">
        <v>290</v>
      </c>
      <c r="G226" s="107"/>
      <c r="H226" s="107"/>
      <c r="I226" s="107" t="s">
        <v>289</v>
      </c>
      <c r="J226" s="107"/>
      <c r="K226" s="107"/>
      <c r="L226" s="107"/>
      <c r="M226" s="109"/>
      <c r="N226" s="110"/>
      <c r="O226" s="111"/>
      <c r="P226" s="112"/>
    </row>
    <row r="227" spans="2:16" ht="15">
      <c r="B227" s="107"/>
      <c r="C227" s="107"/>
      <c r="D227" s="113" t="s">
        <v>291</v>
      </c>
      <c r="E227" s="107"/>
      <c r="F227" s="107"/>
      <c r="G227" s="114" t="s">
        <v>116</v>
      </c>
      <c r="H227" s="107"/>
      <c r="I227" s="113" t="s">
        <v>292</v>
      </c>
      <c r="J227" s="107"/>
      <c r="K227" s="107"/>
      <c r="L227" s="107"/>
      <c r="M227" s="109"/>
      <c r="N227" s="110"/>
      <c r="O227" s="111"/>
      <c r="P227" s="112"/>
    </row>
    <row r="228" spans="2:16" ht="15">
      <c r="B228" s="107"/>
      <c r="C228" s="107"/>
      <c r="D228" s="113"/>
      <c r="E228" s="107"/>
      <c r="F228" s="107"/>
      <c r="G228" s="114"/>
      <c r="H228" s="107"/>
      <c r="I228" s="113"/>
      <c r="J228" s="107"/>
      <c r="K228" s="107"/>
      <c r="L228" s="107"/>
      <c r="M228" s="109"/>
      <c r="N228" s="110"/>
      <c r="O228" s="111"/>
      <c r="P228" s="112"/>
    </row>
    <row r="229" spans="2:16" ht="15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9"/>
      <c r="N229" s="110"/>
      <c r="O229" s="111"/>
      <c r="P229" s="112"/>
    </row>
    <row r="230" spans="2:16" ht="15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9"/>
      <c r="N230" s="110"/>
      <c r="O230" s="111"/>
      <c r="P230" s="112"/>
    </row>
    <row r="231" spans="2:16" ht="15">
      <c r="B231" s="107" t="s">
        <v>381</v>
      </c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9"/>
      <c r="N231" s="107"/>
      <c r="O231" s="111"/>
      <c r="P231" s="112"/>
    </row>
    <row r="232" spans="2:16" ht="15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9"/>
      <c r="N232" s="110"/>
      <c r="O232" s="111"/>
      <c r="P232" s="112"/>
    </row>
    <row r="233" spans="2:16" ht="15">
      <c r="B233" s="107"/>
      <c r="C233" s="107"/>
      <c r="D233" s="107" t="s">
        <v>115</v>
      </c>
      <c r="E233" s="107"/>
      <c r="F233" s="107" t="s">
        <v>290</v>
      </c>
      <c r="G233" s="107"/>
      <c r="H233" s="107"/>
      <c r="I233" s="107" t="s">
        <v>289</v>
      </c>
      <c r="J233" s="107"/>
      <c r="K233" s="107"/>
      <c r="L233" s="107"/>
      <c r="M233" s="109"/>
      <c r="N233" s="110"/>
      <c r="O233" s="111"/>
      <c r="P233" s="112"/>
    </row>
    <row r="234" spans="2:16" ht="15">
      <c r="B234" s="107"/>
      <c r="C234" s="107"/>
      <c r="D234" s="113" t="s">
        <v>291</v>
      </c>
      <c r="E234" s="107"/>
      <c r="F234" s="107"/>
      <c r="G234" s="114" t="s">
        <v>116</v>
      </c>
      <c r="H234" s="107"/>
      <c r="I234" s="113" t="s">
        <v>292</v>
      </c>
      <c r="J234" s="107"/>
      <c r="K234" s="107"/>
      <c r="L234" s="107"/>
      <c r="M234" s="109"/>
      <c r="N234" s="110"/>
      <c r="O234" s="111"/>
      <c r="P234" s="112"/>
    </row>
    <row r="235" spans="2:16" ht="15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9"/>
      <c r="N235" s="110"/>
      <c r="O235" s="111"/>
      <c r="P235" s="112"/>
    </row>
    <row r="236" spans="2:16" ht="15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9"/>
      <c r="N236" s="110"/>
      <c r="O236" s="111"/>
      <c r="P236" s="112"/>
    </row>
    <row r="237" spans="2:16" ht="15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9"/>
      <c r="N237" s="110"/>
      <c r="O237" s="111"/>
      <c r="P237" s="112"/>
    </row>
    <row r="238" spans="2:16" ht="15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9"/>
      <c r="N238" s="110"/>
      <c r="O238" s="111"/>
      <c r="P238" s="112"/>
    </row>
    <row r="239" spans="2:16" ht="15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9"/>
      <c r="N239" s="110"/>
      <c r="O239" s="111"/>
      <c r="P239" s="112"/>
    </row>
    <row r="240" spans="2:16" ht="15">
      <c r="B240" s="107" t="s">
        <v>296</v>
      </c>
      <c r="C240" s="107"/>
      <c r="D240" s="107"/>
      <c r="E240" s="107"/>
      <c r="F240" s="107"/>
      <c r="G240" s="107" t="s">
        <v>115</v>
      </c>
      <c r="H240" s="107"/>
      <c r="I240" s="107" t="s">
        <v>290</v>
      </c>
      <c r="J240" s="107"/>
      <c r="K240" s="107"/>
      <c r="L240" s="107"/>
      <c r="M240" s="109"/>
      <c r="N240" s="110"/>
      <c r="O240" s="111"/>
      <c r="P240" s="112"/>
    </row>
    <row r="241" spans="2:16" ht="15">
      <c r="B241" s="107"/>
      <c r="C241" s="107"/>
      <c r="D241" s="107"/>
      <c r="E241" s="107"/>
      <c r="F241" s="107"/>
      <c r="G241" s="107"/>
      <c r="H241" s="107"/>
      <c r="I241" s="115" t="s">
        <v>297</v>
      </c>
      <c r="J241" s="107"/>
      <c r="K241" s="107"/>
      <c r="L241" s="107"/>
      <c r="M241" s="109"/>
      <c r="N241" s="110"/>
      <c r="O241" s="111"/>
      <c r="P241" s="112"/>
    </row>
  </sheetData>
  <sheetProtection/>
  <mergeCells count="5">
    <mergeCell ref="A7:P7"/>
    <mergeCell ref="A1:P1"/>
    <mergeCell ref="A3:P3"/>
    <mergeCell ref="A4:P4"/>
    <mergeCell ref="A5:P5"/>
  </mergeCells>
  <printOptions/>
  <pageMargins left="0.5905511811023623" right="0.1968503937007874" top="0.3937007874015748" bottom="0.5905511811023623" header="0.11811023622047245" footer="0.5118110236220472"/>
  <pageSetup fitToHeight="5" horizontalDpi="600" verticalDpi="600" orientation="landscape" paperSize="9" scale="74" r:id="rId2"/>
  <headerFooter alignWithMargins="0">
    <oddHeader>&amp;R&amp;"Arial,Fett"Stand 01.01.2018
</oddHeader>
    <oddFooter>&amp;C&amp;P&amp;R&amp;8]</oddFooter>
  </headerFooter>
  <rowBreaks count="2" manualBreakCount="2">
    <brk id="44" max="255" man="1"/>
    <brk id="1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5.8515625" style="0" customWidth="1"/>
  </cols>
  <sheetData>
    <row r="3" spans="6:7" ht="12.75">
      <c r="F3" s="90" t="s">
        <v>340</v>
      </c>
      <c r="G3" s="91">
        <f>IF(Kibez!D9&lt;&gt;"",Kibez!D9,"")</f>
      </c>
    </row>
    <row r="5" ht="12.75">
      <c r="A5" t="s">
        <v>341</v>
      </c>
    </row>
    <row r="6" ht="12.75">
      <c r="A6" t="s">
        <v>314</v>
      </c>
    </row>
    <row r="7" ht="12.75">
      <c r="A7" t="s">
        <v>315</v>
      </c>
    </row>
    <row r="9" ht="15.75">
      <c r="A9" s="11" t="s">
        <v>316</v>
      </c>
    </row>
    <row r="10" spans="6:8" ht="12.75">
      <c r="F10" s="81" t="s">
        <v>83</v>
      </c>
      <c r="G10" s="152" t="s">
        <v>317</v>
      </c>
      <c r="H10" s="152"/>
    </row>
    <row r="11" spans="6:8" ht="12.75">
      <c r="F11" s="82" t="s">
        <v>84</v>
      </c>
      <c r="G11" s="81" t="s">
        <v>318</v>
      </c>
      <c r="H11" s="81" t="s">
        <v>319</v>
      </c>
    </row>
    <row r="12" spans="6:8" ht="12.75">
      <c r="F12" s="82"/>
      <c r="G12" s="81" t="s">
        <v>320</v>
      </c>
      <c r="H12" s="81" t="s">
        <v>321</v>
      </c>
    </row>
    <row r="13" spans="1:8" ht="12.75">
      <c r="A13" s="83" t="s">
        <v>322</v>
      </c>
      <c r="B13" t="s">
        <v>338</v>
      </c>
      <c r="F13" s="34">
        <f>SUM(Kibez!P22:P25)</f>
        <v>0</v>
      </c>
      <c r="G13" s="84">
        <f aca="true" t="shared" si="0" ref="G13:G26">SUM(F13/$F$27)</f>
        <v>0</v>
      </c>
      <c r="H13" s="84">
        <f aca="true" t="shared" si="1" ref="H13:H26">SUM(F13/$G$30)</f>
        <v>0</v>
      </c>
    </row>
    <row r="14" spans="1:8" ht="12.75">
      <c r="A14" s="83" t="s">
        <v>5</v>
      </c>
      <c r="B14" t="s">
        <v>323</v>
      </c>
      <c r="F14">
        <f>SUM(Kibez!P37:P39)</f>
        <v>0</v>
      </c>
      <c r="G14" s="84">
        <f t="shared" si="0"/>
        <v>0</v>
      </c>
      <c r="H14" s="84">
        <f t="shared" si="1"/>
        <v>0</v>
      </c>
    </row>
    <row r="15" spans="1:8" ht="12.75">
      <c r="A15" s="83" t="s">
        <v>7</v>
      </c>
      <c r="B15" t="s">
        <v>198</v>
      </c>
      <c r="F15" s="34">
        <f>SUM(Kibez!P41:P54)</f>
        <v>0</v>
      </c>
      <c r="G15" s="84">
        <f t="shared" si="0"/>
        <v>0</v>
      </c>
      <c r="H15" s="84">
        <f t="shared" si="1"/>
        <v>0</v>
      </c>
    </row>
    <row r="16" spans="1:8" ht="12.75">
      <c r="A16" s="83" t="s">
        <v>21</v>
      </c>
      <c r="B16" t="s">
        <v>324</v>
      </c>
      <c r="F16" s="34">
        <f>SUM(Kibez!P57:P99)</f>
        <v>25</v>
      </c>
      <c r="G16" s="84">
        <f t="shared" si="0"/>
        <v>1</v>
      </c>
      <c r="H16" s="84">
        <f t="shared" si="1"/>
        <v>0.01557632398753894</v>
      </c>
    </row>
    <row r="17" spans="1:8" ht="12.75">
      <c r="A17" s="83" t="s">
        <v>40</v>
      </c>
      <c r="B17" t="s">
        <v>226</v>
      </c>
      <c r="F17" s="34">
        <f>SUM(Kibez!P102:P139)</f>
        <v>0</v>
      </c>
      <c r="G17" s="84">
        <f t="shared" si="0"/>
        <v>0</v>
      </c>
      <c r="H17" s="84">
        <f t="shared" si="1"/>
        <v>0</v>
      </c>
    </row>
    <row r="18" spans="1:8" ht="12.75">
      <c r="A18" s="83" t="s">
        <v>61</v>
      </c>
      <c r="B18" t="s">
        <v>325</v>
      </c>
      <c r="F18" s="34">
        <f>SUM(Kibez!P142:P150)</f>
        <v>0</v>
      </c>
      <c r="G18" s="84">
        <f t="shared" si="0"/>
        <v>0</v>
      </c>
      <c r="H18" s="84">
        <f t="shared" si="1"/>
        <v>0</v>
      </c>
    </row>
    <row r="19" spans="1:8" ht="12.75">
      <c r="A19" s="83" t="s">
        <v>326</v>
      </c>
      <c r="B19" t="s">
        <v>327</v>
      </c>
      <c r="F19" s="34">
        <f>SUM(Kibez!P152:P160)</f>
        <v>0</v>
      </c>
      <c r="G19" s="84">
        <f t="shared" si="0"/>
        <v>0</v>
      </c>
      <c r="H19" s="84">
        <f t="shared" si="1"/>
        <v>0</v>
      </c>
    </row>
    <row r="20" spans="1:8" ht="12.75">
      <c r="A20" s="83" t="s">
        <v>328</v>
      </c>
      <c r="B20" t="s">
        <v>329</v>
      </c>
      <c r="E20" s="89" t="s">
        <v>339</v>
      </c>
      <c r="F20" s="34"/>
      <c r="G20" s="84">
        <f t="shared" si="0"/>
        <v>0</v>
      </c>
      <c r="H20" s="84"/>
    </row>
    <row r="21" spans="1:8" ht="12.75">
      <c r="A21" s="83" t="s">
        <v>330</v>
      </c>
      <c r="B21" t="s">
        <v>331</v>
      </c>
      <c r="E21" s="89" t="s">
        <v>339</v>
      </c>
      <c r="F21" s="38"/>
      <c r="G21" s="84">
        <f t="shared" si="0"/>
        <v>0</v>
      </c>
      <c r="H21" s="84"/>
    </row>
    <row r="22" spans="1:8" ht="12.75">
      <c r="A22" s="83" t="s">
        <v>332</v>
      </c>
      <c r="B22" t="s">
        <v>229</v>
      </c>
      <c r="F22" s="38">
        <f>SUM(Kibez!P165:P197)</f>
        <v>0</v>
      </c>
      <c r="G22" s="84">
        <f t="shared" si="0"/>
        <v>0</v>
      </c>
      <c r="H22" s="84">
        <f t="shared" si="1"/>
        <v>0</v>
      </c>
    </row>
    <row r="23" spans="1:8" ht="12.75">
      <c r="A23" s="83" t="s">
        <v>75</v>
      </c>
      <c r="B23" t="s">
        <v>218</v>
      </c>
      <c r="F23" s="38">
        <f>SUM(Kibez!P200:P203)</f>
        <v>0</v>
      </c>
      <c r="G23" s="84">
        <f t="shared" si="0"/>
        <v>0</v>
      </c>
      <c r="H23" s="84">
        <f t="shared" si="1"/>
        <v>0</v>
      </c>
    </row>
    <row r="24" spans="1:8" ht="12.75">
      <c r="A24" s="83" t="s">
        <v>333</v>
      </c>
      <c r="E24" s="89" t="s">
        <v>339</v>
      </c>
      <c r="F24" s="38"/>
      <c r="G24" s="84">
        <f t="shared" si="0"/>
        <v>0</v>
      </c>
      <c r="H24" s="84"/>
    </row>
    <row r="25" spans="1:8" ht="12.75">
      <c r="A25" s="83" t="s">
        <v>77</v>
      </c>
      <c r="B25" t="s">
        <v>334</v>
      </c>
      <c r="F25" s="38">
        <f>SUM(Kibez!P204:P208)</f>
        <v>0</v>
      </c>
      <c r="G25" s="84">
        <f t="shared" si="0"/>
        <v>0</v>
      </c>
      <c r="H25" s="84">
        <f t="shared" si="1"/>
        <v>0</v>
      </c>
    </row>
    <row r="26" spans="1:8" ht="12.75">
      <c r="A26" s="83"/>
      <c r="F26" s="85"/>
      <c r="G26" s="86">
        <f t="shared" si="0"/>
        <v>0</v>
      </c>
      <c r="H26" s="86">
        <f t="shared" si="1"/>
        <v>0</v>
      </c>
    </row>
    <row r="27" spans="1:8" ht="12.75">
      <c r="A27" s="83"/>
      <c r="B27" t="s">
        <v>335</v>
      </c>
      <c r="F27" s="34">
        <f>SUM(F13:F26)</f>
        <v>25</v>
      </c>
      <c r="G27" s="87">
        <f>SUM(G13:G26)</f>
        <v>1</v>
      </c>
      <c r="H27" s="87">
        <f>SUM(H13:H26)</f>
        <v>0.01557632398753894</v>
      </c>
    </row>
    <row r="28" ht="12.75">
      <c r="A28" s="83"/>
    </row>
    <row r="29" ht="12.75">
      <c r="A29" s="83"/>
    </row>
    <row r="30" spans="1:8" ht="12.75">
      <c r="A30" t="s">
        <v>336</v>
      </c>
      <c r="G30" s="88">
        <v>1605</v>
      </c>
      <c r="H30" t="s">
        <v>337</v>
      </c>
    </row>
    <row r="31" ht="12.75">
      <c r="A31" s="83"/>
    </row>
  </sheetData>
  <sheetProtection/>
  <mergeCells count="1">
    <mergeCell ref="G10:H10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Kvst Esslingen</dc:creator>
  <cp:keywords/>
  <dc:description/>
  <cp:lastModifiedBy>Aufrecht, Iris</cp:lastModifiedBy>
  <cp:lastPrinted>2018-02-08T09:02:59Z</cp:lastPrinted>
  <dcterms:created xsi:type="dcterms:W3CDTF">2001-06-08T15:50:47Z</dcterms:created>
  <dcterms:modified xsi:type="dcterms:W3CDTF">2023-01-24T06:36:42Z</dcterms:modified>
  <cp:category/>
  <cp:version/>
  <cp:contentType/>
  <cp:contentStatus/>
</cp:coreProperties>
</file>